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915"/>
  </bookViews>
  <sheets>
    <sheet name="แผนการใช้จ่ายเงินสำนักปลัด อบต." sheetId="5" r:id="rId1"/>
    <sheet name="เงินเดือน" sheetId="7" r:id="rId2"/>
    <sheet name="ค่าตอบแทน" sheetId="4" r:id="rId3"/>
    <sheet name="คชส" sheetId="2" r:id="rId4"/>
    <sheet name="วัสดุ" sheetId="3" r:id="rId5"/>
    <sheet name="สาธารณูปโภค" sheetId="6" r:id="rId6"/>
    <sheet name="ครุภัณฑ์ อุดหนุน จ่ายอื่น" sheetId="8" r:id="rId7"/>
  </sheets>
  <externalReferences>
    <externalReference r:id="rId8"/>
  </externalReferences>
  <calcPr calcId="124519"/>
</workbook>
</file>

<file path=xl/calcChain.xml><?xml version="1.0" encoding="utf-8"?>
<calcChain xmlns="http://schemas.openxmlformats.org/spreadsheetml/2006/main">
  <c r="C19" i="5"/>
  <c r="Q22" i="7" l="1"/>
  <c r="P21"/>
  <c r="J115" i="5"/>
  <c r="C86" l="1"/>
  <c r="Z85"/>
  <c r="K85"/>
  <c r="C84"/>
  <c r="U51"/>
  <c r="Y51" s="1"/>
  <c r="O50"/>
  <c r="Y50" s="1"/>
  <c r="C6" i="2"/>
  <c r="I18" i="5"/>
  <c r="Y18" s="1"/>
  <c r="O18"/>
  <c r="X10"/>
  <c r="R10"/>
  <c r="L10"/>
  <c r="E10"/>
  <c r="J10" s="1"/>
  <c r="A32" i="7"/>
  <c r="R15" i="5"/>
  <c r="Q15"/>
  <c r="P15"/>
  <c r="W15" s="1"/>
  <c r="J15"/>
  <c r="F15"/>
  <c r="E15"/>
  <c r="G31" i="2"/>
  <c r="X15" i="5"/>
  <c r="C12" i="4"/>
  <c r="C11"/>
  <c r="C44" i="8"/>
  <c r="Q89" i="5" s="1"/>
  <c r="O89" s="1"/>
  <c r="C41" i="8"/>
  <c r="K89" i="5" s="1"/>
  <c r="I89" s="1"/>
  <c r="C10" i="8"/>
  <c r="C9"/>
  <c r="C8"/>
  <c r="C7"/>
  <c r="C6"/>
  <c r="C20"/>
  <c r="C18"/>
  <c r="C32"/>
  <c r="C33" s="1"/>
  <c r="C20" i="6"/>
  <c r="C22" s="1"/>
  <c r="C23" s="1"/>
  <c r="C74" i="3"/>
  <c r="C68"/>
  <c r="C56"/>
  <c r="C55"/>
  <c r="P86" i="5" s="1"/>
  <c r="O86" s="1"/>
  <c r="C54" i="3"/>
  <c r="C53"/>
  <c r="C52"/>
  <c r="C51"/>
  <c r="C49"/>
  <c r="J86" i="5" s="1"/>
  <c r="C48" i="3"/>
  <c r="C36"/>
  <c r="C30"/>
  <c r="C39" s="1"/>
  <c r="C40" s="1"/>
  <c r="C101" i="2"/>
  <c r="Q119" i="5" s="1"/>
  <c r="C100" i="2"/>
  <c r="R119" i="5" s="1"/>
  <c r="C99" i="2"/>
  <c r="L119" i="5" s="1"/>
  <c r="I119" s="1"/>
  <c r="C97" i="2"/>
  <c r="C91"/>
  <c r="C90"/>
  <c r="C89"/>
  <c r="F76"/>
  <c r="C78"/>
  <c r="P85" i="5" s="1"/>
  <c r="C77" i="2"/>
  <c r="J85" i="5" s="1"/>
  <c r="C76" i="2"/>
  <c r="L85" i="5" s="1"/>
  <c r="C75" i="2"/>
  <c r="C73"/>
  <c r="C66"/>
  <c r="D85" i="5" s="1"/>
  <c r="C85" s="1"/>
  <c r="C65" i="2"/>
  <c r="C60"/>
  <c r="C51"/>
  <c r="K49" i="5" s="1"/>
  <c r="C50" i="2"/>
  <c r="J49" i="5" s="1"/>
  <c r="C49" i="2"/>
  <c r="W49" i="5" s="1"/>
  <c r="C48" i="2"/>
  <c r="E49" i="5" s="1"/>
  <c r="C46" i="2"/>
  <c r="C38"/>
  <c r="C35"/>
  <c r="C34"/>
  <c r="C33"/>
  <c r="D49" i="5" s="1"/>
  <c r="C109" i="4"/>
  <c r="C108"/>
  <c r="K118" i="5" s="1"/>
  <c r="C106" i="4"/>
  <c r="V118" i="5" s="1"/>
  <c r="C105" i="4"/>
  <c r="X118" i="5" s="1"/>
  <c r="C104" i="4"/>
  <c r="C76"/>
  <c r="C75"/>
  <c r="C74"/>
  <c r="J84" i="5" s="1"/>
  <c r="C73" i="4"/>
  <c r="L84" i="5" s="1"/>
  <c r="C72" i="4"/>
  <c r="X84" i="5" s="1"/>
  <c r="C71" i="4"/>
  <c r="C43"/>
  <c r="C41"/>
  <c r="K48" i="5" s="1"/>
  <c r="C40" i="4"/>
  <c r="L48" i="5" s="1"/>
  <c r="C39" i="4"/>
  <c r="X48" i="5" s="1"/>
  <c r="C38" i="4"/>
  <c r="C23" i="7"/>
  <c r="D10" i="5" s="1"/>
  <c r="C22" i="7"/>
  <c r="C21"/>
  <c r="C35" s="1"/>
  <c r="P10" i="5" s="1"/>
  <c r="C20" i="7"/>
  <c r="O17"/>
  <c r="O16"/>
  <c r="O14"/>
  <c r="O13"/>
  <c r="O12"/>
  <c r="O18" s="1"/>
  <c r="K17"/>
  <c r="K16"/>
  <c r="K14"/>
  <c r="K13"/>
  <c r="K12"/>
  <c r="K18" s="1"/>
  <c r="G25"/>
  <c r="G14"/>
  <c r="D47" i="5" s="1"/>
  <c r="E47" s="1"/>
  <c r="G13" i="7"/>
  <c r="G12"/>
  <c r="G18" s="1"/>
  <c r="C6"/>
  <c r="C7"/>
  <c r="C8"/>
  <c r="C9"/>
  <c r="C10"/>
  <c r="C11"/>
  <c r="C12"/>
  <c r="C13"/>
  <c r="C14"/>
  <c r="C15"/>
  <c r="C16"/>
  <c r="C17"/>
  <c r="C13" i="4"/>
  <c r="C10"/>
  <c r="C9"/>
  <c r="C8"/>
  <c r="C7"/>
  <c r="C6"/>
  <c r="C24" i="2"/>
  <c r="C23"/>
  <c r="L15" i="5" s="1"/>
  <c r="C22" i="2"/>
  <c r="C21"/>
  <c r="C20"/>
  <c r="K15" i="5" s="1"/>
  <c r="C19" i="2"/>
  <c r="C18"/>
  <c r="C17"/>
  <c r="C16"/>
  <c r="C15"/>
  <c r="C14"/>
  <c r="C13"/>
  <c r="C12"/>
  <c r="C11"/>
  <c r="C10"/>
  <c r="C9"/>
  <c r="C8"/>
  <c r="C7"/>
  <c r="C9" i="6"/>
  <c r="C8"/>
  <c r="C7"/>
  <c r="C6"/>
  <c r="C13" i="3"/>
  <c r="C12"/>
  <c r="C11"/>
  <c r="C10"/>
  <c r="C9"/>
  <c r="C8"/>
  <c r="C7"/>
  <c r="C6"/>
  <c r="K84" i="5" l="1"/>
  <c r="C84" i="4"/>
  <c r="C117"/>
  <c r="O25" i="7"/>
  <c r="C51" i="4"/>
  <c r="C24" i="7"/>
  <c r="D11" i="5" s="1"/>
  <c r="D83"/>
  <c r="F83" s="1"/>
  <c r="C49"/>
  <c r="C18" i="7"/>
  <c r="Q85" i="5"/>
  <c r="O85" s="1"/>
  <c r="D14"/>
  <c r="F14" s="1"/>
  <c r="V86"/>
  <c r="U86" s="1"/>
  <c r="F20" i="7"/>
  <c r="Y24" i="5" s="1"/>
  <c r="D15"/>
  <c r="P14"/>
  <c r="Q14" s="1"/>
  <c r="R14" s="1"/>
  <c r="O20" i="7"/>
  <c r="O21" s="1"/>
  <c r="C102" i="2"/>
  <c r="R120" i="5"/>
  <c r="O120" s="1"/>
  <c r="Y120" s="1"/>
  <c r="C45" i="8"/>
  <c r="D81" i="5"/>
  <c r="J81" s="1"/>
  <c r="P81" s="1"/>
  <c r="K20" i="7"/>
  <c r="K21" s="1"/>
  <c r="D45" i="5"/>
  <c r="L45" s="1"/>
  <c r="G20" i="7"/>
  <c r="G21" s="1"/>
  <c r="L86" i="5"/>
  <c r="I86" s="1"/>
  <c r="Y86" s="1"/>
  <c r="C78" i="3"/>
  <c r="C79" s="1"/>
  <c r="C23" i="8"/>
  <c r="E115" i="5"/>
  <c r="L115"/>
  <c r="K115"/>
  <c r="I115"/>
  <c r="F115"/>
  <c r="G15" i="2"/>
  <c r="V48" i="5"/>
  <c r="U48" s="1"/>
  <c r="V49"/>
  <c r="U49" s="1"/>
  <c r="P84"/>
  <c r="O84" s="1"/>
  <c r="G16" i="2"/>
  <c r="C25"/>
  <c r="G14" s="1"/>
  <c r="P49" i="5"/>
  <c r="O49" s="1"/>
  <c r="V84"/>
  <c r="U84" s="1"/>
  <c r="G17" i="2"/>
  <c r="L118" i="5"/>
  <c r="I118" s="1"/>
  <c r="C19" i="4"/>
  <c r="O24" i="7"/>
  <c r="K24"/>
  <c r="G24"/>
  <c r="G26" s="1"/>
  <c r="J14" i="5"/>
  <c r="L14" s="1"/>
  <c r="P119"/>
  <c r="O119" s="1"/>
  <c r="Y119" s="1"/>
  <c r="I48"/>
  <c r="D117"/>
  <c r="K10"/>
  <c r="V15"/>
  <c r="F10"/>
  <c r="C10" s="1"/>
  <c r="I49"/>
  <c r="Y89"/>
  <c r="R81"/>
  <c r="Q81"/>
  <c r="W14"/>
  <c r="F47"/>
  <c r="C47" s="1"/>
  <c r="F81"/>
  <c r="J45"/>
  <c r="P45" s="1"/>
  <c r="J47"/>
  <c r="K47"/>
  <c r="Q10"/>
  <c r="L47"/>
  <c r="L56" s="1"/>
  <c r="K14"/>
  <c r="C11" i="8"/>
  <c r="C11" i="6"/>
  <c r="C12" s="1"/>
  <c r="C58" i="3"/>
  <c r="C59" s="1"/>
  <c r="C19"/>
  <c r="C20" s="1"/>
  <c r="C80" i="2"/>
  <c r="C81"/>
  <c r="C82"/>
  <c r="C52"/>
  <c r="C25" i="7"/>
  <c r="D13" i="5" s="1"/>
  <c r="E13" s="1"/>
  <c r="K25" i="7"/>
  <c r="O26"/>
  <c r="U118" i="5"/>
  <c r="U87"/>
  <c r="O87"/>
  <c r="I87"/>
  <c r="I85"/>
  <c r="I84"/>
  <c r="C18"/>
  <c r="U21"/>
  <c r="Y21" s="1"/>
  <c r="O19"/>
  <c r="U19"/>
  <c r="I19"/>
  <c r="I15"/>
  <c r="U17"/>
  <c r="U16"/>
  <c r="U13"/>
  <c r="O17"/>
  <c r="O16"/>
  <c r="O15"/>
  <c r="O13"/>
  <c r="I17"/>
  <c r="I16"/>
  <c r="I13"/>
  <c r="D56"/>
  <c r="C16"/>
  <c r="C17"/>
  <c r="C87"/>
  <c r="Y84" l="1"/>
  <c r="K83"/>
  <c r="Y85"/>
  <c r="E45"/>
  <c r="E56" s="1"/>
  <c r="E83"/>
  <c r="C83" s="1"/>
  <c r="J83"/>
  <c r="L83"/>
  <c r="R83" s="1"/>
  <c r="W83" s="1"/>
  <c r="F92"/>
  <c r="D92"/>
  <c r="F45"/>
  <c r="F56" s="1"/>
  <c r="E14"/>
  <c r="C14" s="1"/>
  <c r="L81"/>
  <c r="K45"/>
  <c r="K56" s="1"/>
  <c r="E81"/>
  <c r="E92" s="1"/>
  <c r="Y49"/>
  <c r="D126"/>
  <c r="X14"/>
  <c r="C26" i="7"/>
  <c r="V14" i="5"/>
  <c r="J56"/>
  <c r="K81"/>
  <c r="Y48"/>
  <c r="C115"/>
  <c r="L117"/>
  <c r="L126" s="1"/>
  <c r="K117"/>
  <c r="K126" s="1"/>
  <c r="J117"/>
  <c r="F117"/>
  <c r="F126" s="1"/>
  <c r="E117"/>
  <c r="G18" i="2"/>
  <c r="K26" i="7"/>
  <c r="Q115" i="5"/>
  <c r="P115"/>
  <c r="R115"/>
  <c r="F13"/>
  <c r="Y118"/>
  <c r="P83"/>
  <c r="C45"/>
  <c r="C56" s="1"/>
  <c r="O81"/>
  <c r="I45"/>
  <c r="Q45"/>
  <c r="R45"/>
  <c r="Y16"/>
  <c r="I47"/>
  <c r="V81"/>
  <c r="X81"/>
  <c r="W81"/>
  <c r="Y17"/>
  <c r="V10"/>
  <c r="W10"/>
  <c r="R47"/>
  <c r="Q47"/>
  <c r="P47"/>
  <c r="Y19"/>
  <c r="X11"/>
  <c r="K11"/>
  <c r="Q11"/>
  <c r="Q22" s="1"/>
  <c r="W11"/>
  <c r="L11"/>
  <c r="L22" s="1"/>
  <c r="J11"/>
  <c r="J22" s="1"/>
  <c r="F11"/>
  <c r="P11"/>
  <c r="P22" s="1"/>
  <c r="E11"/>
  <c r="V11"/>
  <c r="R11"/>
  <c r="R22" s="1"/>
  <c r="C15"/>
  <c r="D22"/>
  <c r="U15"/>
  <c r="O14"/>
  <c r="O10"/>
  <c r="I10"/>
  <c r="C92" l="1"/>
  <c r="L92"/>
  <c r="K92"/>
  <c r="I56"/>
  <c r="C81"/>
  <c r="I83"/>
  <c r="J92"/>
  <c r="Q83"/>
  <c r="Q92" s="1"/>
  <c r="W92"/>
  <c r="X83"/>
  <c r="V83"/>
  <c r="U83" s="1"/>
  <c r="R92"/>
  <c r="I81"/>
  <c r="U14"/>
  <c r="X22"/>
  <c r="X92"/>
  <c r="C117"/>
  <c r="Q56"/>
  <c r="I92"/>
  <c r="P92"/>
  <c r="P117"/>
  <c r="R117"/>
  <c r="R126" s="1"/>
  <c r="Q117"/>
  <c r="Q126" s="1"/>
  <c r="J126"/>
  <c r="I117"/>
  <c r="I126" s="1"/>
  <c r="W115"/>
  <c r="V115"/>
  <c r="O115"/>
  <c r="E126"/>
  <c r="W22"/>
  <c r="R56"/>
  <c r="U81"/>
  <c r="Y81" s="1"/>
  <c r="X45"/>
  <c r="V45"/>
  <c r="W45"/>
  <c r="O45"/>
  <c r="Y15"/>
  <c r="U10"/>
  <c r="W47"/>
  <c r="X47"/>
  <c r="V47"/>
  <c r="P56"/>
  <c r="O47"/>
  <c r="V22"/>
  <c r="O11"/>
  <c r="O22" s="1"/>
  <c r="Y10"/>
  <c r="U11"/>
  <c r="I11"/>
  <c r="E22"/>
  <c r="C13"/>
  <c r="Y13" s="1"/>
  <c r="AO2"/>
  <c r="O92" l="1"/>
  <c r="O83"/>
  <c r="Y83"/>
  <c r="Y92" s="1"/>
  <c r="V92"/>
  <c r="U92" s="1"/>
  <c r="U45"/>
  <c r="Y45" s="1"/>
  <c r="U115"/>
  <c r="Y115" s="1"/>
  <c r="C126"/>
  <c r="X117"/>
  <c r="X126" s="1"/>
  <c r="W117"/>
  <c r="W126" s="1"/>
  <c r="V117"/>
  <c r="O117"/>
  <c r="O126" s="1"/>
  <c r="P126"/>
  <c r="U22"/>
  <c r="O56"/>
  <c r="X56"/>
  <c r="W56"/>
  <c r="U47"/>
  <c r="Y47" s="1"/>
  <c r="V56"/>
  <c r="C11"/>
  <c r="Y11" s="1"/>
  <c r="Z12" s="1"/>
  <c r="F22"/>
  <c r="I14"/>
  <c r="K22"/>
  <c r="Z82" l="1"/>
  <c r="U56"/>
  <c r="Y56" s="1"/>
  <c r="U117"/>
  <c r="Y117" s="1"/>
  <c r="Y126" s="1"/>
  <c r="V126"/>
  <c r="I22"/>
  <c r="Y14"/>
  <c r="Y23" s="1"/>
  <c r="C22"/>
  <c r="U126" l="1"/>
  <c r="Z116"/>
  <c r="Y134"/>
</calcChain>
</file>

<file path=xl/sharedStrings.xml><?xml version="1.0" encoding="utf-8"?>
<sst xmlns="http://schemas.openxmlformats.org/spreadsheetml/2006/main" count="1410" uniqueCount="177">
  <si>
    <t>องค์การบริหารส่วนตำบลจรเข้มาก</t>
  </si>
  <si>
    <t>ลำดับที่</t>
  </si>
  <si>
    <t>รายการ</t>
  </si>
  <si>
    <t>ประมาณการค่าใช้จ่าย</t>
  </si>
  <si>
    <t>รวม</t>
  </si>
  <si>
    <t>(นางสาวพัทยา  ปานะโปย)</t>
  </si>
  <si>
    <t>รายจ่ายงบกลาง</t>
  </si>
  <si>
    <t>เงินเดือน+เงินเพิ่ม</t>
  </si>
  <si>
    <t>ค่าจ้างประจำ</t>
  </si>
  <si>
    <t>ค่าตอบแทน</t>
  </si>
  <si>
    <t>ค่าใช้สอย</t>
  </si>
  <si>
    <t>ค่าวัสดุ</t>
  </si>
  <si>
    <t>ค่าสาธารณูปโภค</t>
  </si>
  <si>
    <t>เงินอุดหนุน</t>
  </si>
  <si>
    <t>ค่าครุภัณฑ์</t>
  </si>
  <si>
    <t>ค่าที่ดินและสิ่งก่อสร้าง</t>
  </si>
  <si>
    <t>ค่าจ้างชั่วคราว</t>
  </si>
  <si>
    <t>รายจ่ายอื่น</t>
  </si>
  <si>
    <t>-</t>
  </si>
  <si>
    <t>จำนวนเงิน</t>
  </si>
  <si>
    <t>เดือน</t>
  </si>
  <si>
    <t>ตุลาคม</t>
  </si>
  <si>
    <t>พฤศจิกายน</t>
  </si>
  <si>
    <t>ธันวาคม</t>
  </si>
  <si>
    <t>เงินเดือน</t>
  </si>
  <si>
    <t xml:space="preserve"> -</t>
  </si>
  <si>
    <t>เงินช่วยพิเศษ</t>
  </si>
  <si>
    <t>งบประมาณรายจ่าย ประจำปี พ.ศ.2562</t>
  </si>
  <si>
    <t>ไตรมาสที่ 1 ตั้งแต่เดือนตุลาคม 2561 ถึงเดือน ธันวาคม  2561</t>
  </si>
  <si>
    <t xml:space="preserve">แผนการใช้จ่ายเงินของสำนักปลัดองค์การบริหารส่วนตำบล </t>
  </si>
  <si>
    <t>ตำแหน่ง  หัวหน้าสำนักปลัด อบต.</t>
  </si>
  <si>
    <t>ลงชื่อ...................................................ผู้รายงาน</t>
  </si>
  <si>
    <t>หมายเหตุ..............................................................................................................................................................................................................................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</si>
  <si>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................................................................................................................................................................................................................................................</t>
  </si>
  <si>
    <t>งานบริหารทั่วไป</t>
  </si>
  <si>
    <t xml:space="preserve">แผนงานบริหารงานทั่วไป </t>
  </si>
  <si>
    <t>งานวางแผนสถิติและวิชาการ</t>
  </si>
  <si>
    <t xml:space="preserve">แผนงานการรักษาความสงบภายใน </t>
  </si>
  <si>
    <t>งานบริหารทั่วไปเกี่ยวกับการรักษาความสงบภายใน/งานป้องกันภัยฝ่ายพลเรือน</t>
  </si>
  <si>
    <t>งานวิชาการวางแผนและส่งเสริมการท่องเที่ยว</t>
  </si>
  <si>
    <t xml:space="preserve">แผนงานบริหารงานทั่วไป และแผนงานงบกลาง </t>
  </si>
  <si>
    <t>ต.ค.</t>
  </si>
  <si>
    <t xml:space="preserve">แผนงานการศาสนาวัฒนธรรมและนันทนาการ </t>
  </si>
  <si>
    <t>เงินเดือนพนักงาน</t>
  </si>
  <si>
    <t>ค่าตอบแทนพนักงานจ้าง</t>
  </si>
  <si>
    <t>รัฐพิธี</t>
  </si>
  <si>
    <t>ไตรมาสที่ 4 ตั้งแต่เดือน กรกฎาคม 2562 ถึงเดือน กันยายน 2562</t>
  </si>
  <si>
    <t>ไตรมาสที่ 2 ตั้งแต่เดือน มกราคม 2562 ถึงเดือน มีนาคม 2562</t>
  </si>
  <si>
    <t>มกราคม</t>
  </si>
  <si>
    <t>กุมภาพันธ์</t>
  </si>
  <si>
    <t>มีนาคม</t>
  </si>
  <si>
    <t>พฤษภาคม</t>
  </si>
  <si>
    <t>มิถุนายน</t>
  </si>
  <si>
    <t>เมษายน</t>
  </si>
  <si>
    <t>กรกฎาคม</t>
  </si>
  <si>
    <t>สิงหาคม</t>
  </si>
  <si>
    <t>กันยายน</t>
  </si>
  <si>
    <t>ไตรมาสที่ 1 ตั้งแต่เดือน ตุลาคม 2561 ถึงเดือน ธันวาคม  2561</t>
  </si>
  <si>
    <t>ไตรมาสที่ 3 ตั้งแต่เดือน เมษายน 2562 ถึงเดือน มิถุนายน 2562</t>
  </si>
  <si>
    <t xml:space="preserve"> -เงินโบนัส</t>
  </si>
  <si>
    <t xml:space="preserve"> -ค่าตอบแทนบุคคลหรือคณะกรรมการจัดซื้อจัดจ้าง</t>
  </si>
  <si>
    <t xml:space="preserve"> -เงินตอบแทนเจ้าหน้าที่ในการเลือกตั้ง</t>
  </si>
  <si>
    <t xml:space="preserve"> -ค่าใช้จ่ายในการคัดเลือกพนักงานและลูกจ้าง</t>
  </si>
  <si>
    <t>ค่าตอบแทนนอกเวลา</t>
  </si>
  <si>
    <t>ค่าเช่าบ้าน</t>
  </si>
  <si>
    <t>เงินช่วยเหลือบุตร</t>
  </si>
  <si>
    <t>รายจ่ายเพื่อให้ได้มาซึ่งบริการ</t>
  </si>
  <si>
    <t xml:space="preserve"> -ค่าถ่ายเอกสาร</t>
  </si>
  <si>
    <t xml:space="preserve"> -ค่าเย็บ</t>
  </si>
  <si>
    <t xml:space="preserve"> -ค่าโฆษณาและเผยแพร่</t>
  </si>
  <si>
    <t xml:space="preserve"> -ค่าธรรมเนียมต่างๆ</t>
  </si>
  <si>
    <t xml:space="preserve"> -ค่าจ้างเหมาบริการ</t>
  </si>
  <si>
    <t xml:space="preserve"> -ค่าประกันรถราชการ</t>
  </si>
  <si>
    <t xml:space="preserve"> -หนังสือพิมพ์</t>
  </si>
  <si>
    <t>รายจ่ายเกี่ยวกับการรับรองและพิธีการ</t>
  </si>
  <si>
    <t xml:space="preserve"> -ค่ารับรอง</t>
  </si>
  <si>
    <t xml:space="preserve"> -ค่าเลี้ยงรับรอง</t>
  </si>
  <si>
    <t xml:space="preserve"> 1.ค่ารับรอง</t>
  </si>
  <si>
    <t>2.ค่าใช้จ่ายในพิธีทางศาสนา/รัฐพิธี</t>
  </si>
  <si>
    <t>รายจ่ายเกี่ยวกับการปฏิบัติราชการที่ไม่เข้าลักษณะรายจ่ายหมวดอื่นๆ</t>
  </si>
  <si>
    <t>1.ค่าใช้จ่ายในการเลือกตั้ง</t>
  </si>
  <si>
    <t>2.ค่าใช้จ่ายในการเดินทางไปราชการ+ค่าลงทะเบียน</t>
  </si>
  <si>
    <t>3.ค่าพวงมาลัย ช่อดอกไม้ กระเช้าดอกไม้ และพวงมาลา</t>
  </si>
  <si>
    <t>4.โครงการรังวัดที่ดินสาธารณประโยชน์</t>
  </si>
  <si>
    <t>ค่าบำรุงรักษาและซ่อมแซม</t>
  </si>
  <si>
    <t>วัสดุสำนักงาน</t>
  </si>
  <si>
    <t>วัสดุไฟฟ้าและวิทยุ</t>
  </si>
  <si>
    <t>วัสดุงานบ้านงานครัว</t>
  </si>
  <si>
    <t>วัสดุก่อสร้าง</t>
  </si>
  <si>
    <t>วัสดุยานพาหนะและขนส่ง</t>
  </si>
  <si>
    <t>วัสดุเชื้อเพลิงและหล่อลื่น</t>
  </si>
  <si>
    <t>วัสดุคอมพิวเตอร์</t>
  </si>
  <si>
    <t>วัสดุอื่นๆ</t>
  </si>
  <si>
    <t>ค่าไฟฟ้า</t>
  </si>
  <si>
    <t>ค่าบริการโทรศัพท์</t>
  </si>
  <si>
    <t>ค่าบริการไปรษณีย์</t>
  </si>
  <si>
    <t>ค่าบริการสื่อสารและโทรคมนาคม</t>
  </si>
  <si>
    <t>ทุกเดือน</t>
  </si>
  <si>
    <t>เฉลี่ย/เดือน</t>
  </si>
  <si>
    <t>ค่าตอบแทนผู้ปฏิบัติราชการอันเป็นประโยชน์แก่ อปท.</t>
  </si>
  <si>
    <t>ก.ย.</t>
  </si>
  <si>
    <t>เม.ย.-ก.ย.</t>
  </si>
  <si>
    <t>ไตร 4</t>
  </si>
  <si>
    <t>ไตร 2</t>
  </si>
  <si>
    <t>ก.พ.</t>
  </si>
  <si>
    <t>ไตร 1</t>
  </si>
  <si>
    <t>เงินเดือนฝ่ายการเมือง</t>
  </si>
  <si>
    <t>เงินเดือนนายก/รองนายก</t>
  </si>
  <si>
    <t>เงินค่าตอบแทนประจำตำแหน่งนายก/รองนายก</t>
  </si>
  <si>
    <t>เงินค่าตอบแทนพิเศษนายก/รองนายก</t>
  </si>
  <si>
    <t>เงินค่าตอบแทนเลขานุการนายกฯ</t>
  </si>
  <si>
    <t>เงินค่าตอบแทนสมาชิกสภาฯ</t>
  </si>
  <si>
    <t>เงินเดือนฝ่ายประจำ</t>
  </si>
  <si>
    <t>เงินเพิ่มต่างๆของพนักงาน</t>
  </si>
  <si>
    <t>เงินประจำตำแหน่ง</t>
  </si>
  <si>
    <t>เงินเพิ่มต่างๆของพนักงานจ้าง</t>
  </si>
  <si>
    <t>งานบริหารทั่วไปกับการรักษาความสงบภายใน/งานป้องกันฝ่ายพลเรือนและระงับอัคคีภัย</t>
  </si>
  <si>
    <t>ค่าจ้าง+เงินเพิ่ม</t>
  </si>
  <si>
    <t>เงินสมทบประกันสังคม</t>
  </si>
  <si>
    <t>เงินสำรองจ่าย</t>
  </si>
  <si>
    <t>เงินสมทบบำเหน็จบำนาญ</t>
  </si>
  <si>
    <t>ไตร2-3</t>
  </si>
  <si>
    <t>ไตรมาส 2 (มีนาคม)</t>
  </si>
  <si>
    <t>ไตรมาศ 3 (เมษายน)</t>
  </si>
  <si>
    <t>งานบริหารทั่วไปเกี่ยวกับการรักษาความสงบภายใน</t>
  </si>
  <si>
    <t xml:space="preserve"> -ค่าตอบแทนอาสาสมัครป้องกันภัยฝ่ายพลเรือน</t>
  </si>
  <si>
    <t>3.โครงการ อบต.เคลื่อนที่</t>
  </si>
  <si>
    <t>4.โครงการส่งเสริมการจัดประชาคม</t>
  </si>
  <si>
    <t>งานบริหารทั่วไปกับการรักษาความสงบภายใน/งานป้องกันฯ</t>
  </si>
  <si>
    <t>งานป้องกันภัยฝ่ายพลเรือนและระงับอัคคีภัย</t>
  </si>
  <si>
    <t>1.โครงการหนูน้อยนักดับเพลิง</t>
  </si>
  <si>
    <t>2.ปีใหม่</t>
  </si>
  <si>
    <t>3.สงกรานต์</t>
  </si>
  <si>
    <t>งานบริหารทั่วไปฯ</t>
  </si>
  <si>
    <t>รวมทั้ง 2 งาน</t>
  </si>
  <si>
    <t>งานป้องกันภัยฝ่ายพลเรือนฯ มี แค่ 3 รายการ</t>
  </si>
  <si>
    <t>3.โครงการโฮมเสตย์</t>
  </si>
  <si>
    <t>วัสดุเครื่องดับเพลิง</t>
  </si>
  <si>
    <t>ครุภัณฑ์คอมพิวเตอร์</t>
  </si>
  <si>
    <t>เครื่องคอมพิวเตอร์</t>
  </si>
  <si>
    <t>เครื่องสำรองไฟ</t>
  </si>
  <si>
    <t>เครื่องพิมพ์</t>
  </si>
  <si>
    <t>ปรับปรุงครุภัณฑ์</t>
  </si>
  <si>
    <t>อุดหนุน อปท.</t>
  </si>
  <si>
    <t xml:space="preserve"> บ้านไทร</t>
  </si>
  <si>
    <t>อุดหนุนส่วนราชการ</t>
  </si>
  <si>
    <t>ค่าจ้างที่ปรึกษา</t>
  </si>
  <si>
    <t>ม.ค.</t>
  </si>
  <si>
    <t>งานบริหารทั่วไปเกี่ยวกับรักษาความสงบฯ</t>
  </si>
  <si>
    <t>ครุภัณฑ์การเกษตร</t>
  </si>
  <si>
    <t>เครื่องสูบน้ำแบบหอยโข่ง</t>
  </si>
  <si>
    <t>มี.ค.</t>
  </si>
  <si>
    <t>ไตร 2-4</t>
  </si>
  <si>
    <t xml:space="preserve">มีนาคม 20000 กรกฎาคม 28000 </t>
  </si>
  <si>
    <t>หัก3รายการ</t>
  </si>
  <si>
    <t>มีนาคม 2000 กรกฎาคม 3000</t>
  </si>
  <si>
    <t>มี.ค.,ก.ค.</t>
  </si>
  <si>
    <t>พ.ย./ ก.ค.</t>
  </si>
  <si>
    <t>ก.พ. / ก.ค.</t>
  </si>
  <si>
    <t>พ.ค.</t>
  </si>
  <si>
    <t>ม.ค./ เม.ย.</t>
  </si>
  <si>
    <t>มี.ค./ ก.ค.</t>
  </si>
  <si>
    <t>เม.ย.</t>
  </si>
  <si>
    <t>ธ.ค./มี.ค./พ.ค./ก.ค.</t>
  </si>
  <si>
    <t>ก.ค.</t>
  </si>
  <si>
    <t xml:space="preserve"> - </t>
  </si>
  <si>
    <t>มี.ค. /ก.ค.</t>
  </si>
  <si>
    <t>มิ.ย.</t>
  </si>
  <si>
    <t>ไตรมาสที่ 1 ตั้งแต่ เดือนตุลาคม 2561 ถึงเดือน ธันวาคม  2561</t>
  </si>
  <si>
    <t>ไตรมาสที่ 2 ตั้งแต่ เดือน มกราคม 2562 ถึงเดือน มีนาคม 2562</t>
  </si>
  <si>
    <t>ไตรมาสที่ 3  ตั้งแต่เดือน เมษายน 2562 ถึงเดือน มิถุนายน 2562</t>
  </si>
  <si>
    <t>งบกลาง(สมทบประกันสังคม,สำรองจ่าย,ช่วยพิเศษ,สมทบบำเหน็จบำนาญ)</t>
  </si>
  <si>
    <t>ตามงบประมาณรายจ่าย ประจำปี พ.ศ.2563</t>
  </si>
  <si>
    <t>ไตรมาสที่ 1 ตั้งแต่เดือนตุลาคม 2562 ถึงเดือน ธันวาคม  2562</t>
  </si>
  <si>
    <t>ไตรมาสที่ 2 ตั้งแต่เดือน มกราคม 2563 ถึงเดือน มีนาคม 2563</t>
  </si>
  <si>
    <t xml:space="preserve">ไตรมาสที่ 3 ตั้งแต่เดือน เมษายน 2563 ถึงเดือน มิถุนายน 2563  </t>
  </si>
  <si>
    <t>ไตรมาสที่ 4 ตั้งแต่เดือน กรกฎาคม 2563 ถึงเดือน กันยายน 2563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</si>
</sst>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_-;\-* #,##0_-;_-* &quot;-&quot;?_-;_-@_-"/>
  </numFmts>
  <fonts count="2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Angsana New"/>
      <family val="1"/>
    </font>
    <font>
      <b/>
      <sz val="18"/>
      <color theme="1"/>
      <name val="Angsana New"/>
      <family val="1"/>
    </font>
    <font>
      <sz val="16"/>
      <color rgb="FFFF0000"/>
      <name val="TH SarabunPSK"/>
      <family val="2"/>
    </font>
    <font>
      <b/>
      <sz val="12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00B0F0"/>
      <name val="TH SarabunPSK"/>
      <family val="2"/>
    </font>
    <font>
      <sz val="16"/>
      <color rgb="FF00B0F0"/>
      <name val="TH SarabunPSK"/>
      <family val="2"/>
    </font>
    <font>
      <u val="singleAccounting"/>
      <sz val="16"/>
      <color rgb="FF00B0F0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1"/>
      <color theme="1"/>
      <name val="TH SarabunPSK"/>
      <family val="2"/>
    </font>
    <font>
      <sz val="18"/>
      <color rgb="FFFF0000"/>
      <name val="TH SarabunPSK"/>
      <family val="2"/>
    </font>
    <font>
      <sz val="11"/>
      <color rgb="FFFF0000"/>
      <name val="TH SarabunPSK"/>
      <family val="2"/>
    </font>
    <font>
      <b/>
      <sz val="18"/>
      <color rgb="FFFF0000"/>
      <name val="TH SarabunPSK"/>
      <family val="2"/>
    </font>
    <font>
      <sz val="11"/>
      <color rgb="FF7030A0"/>
      <name val="TH SarabunPSK"/>
      <family val="2"/>
    </font>
    <font>
      <b/>
      <sz val="16"/>
      <color rgb="FF7030A0"/>
      <name val="TH SarabunPSK"/>
      <family val="2"/>
    </font>
    <font>
      <b/>
      <sz val="18"/>
      <color rgb="FF7030A0"/>
      <name val="TH SarabunPSK"/>
      <family val="2"/>
    </font>
    <font>
      <sz val="18"/>
      <color rgb="FF7030A0"/>
      <name val="TH SarabunPSK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187" fontId="3" fillId="0" borderId="0" xfId="1" applyNumberFormat="1" applyFont="1"/>
    <xf numFmtId="187" fontId="2" fillId="0" borderId="0" xfId="1" applyNumberFormat="1" applyFont="1"/>
    <xf numFmtId="187" fontId="6" fillId="0" borderId="0" xfId="1" applyNumberFormat="1" applyFont="1"/>
    <xf numFmtId="187" fontId="3" fillId="0" borderId="1" xfId="1" applyNumberFormat="1" applyFont="1" applyBorder="1"/>
    <xf numFmtId="187" fontId="2" fillId="0" borderId="0" xfId="1" applyNumberFormat="1" applyFont="1" applyAlignment="1">
      <alignment horizontal="center"/>
    </xf>
    <xf numFmtId="187" fontId="3" fillId="0" borderId="1" xfId="1" applyNumberFormat="1" applyFont="1" applyBorder="1" applyAlignment="1">
      <alignment horizontal="center"/>
    </xf>
    <xf numFmtId="187" fontId="3" fillId="0" borderId="3" xfId="1" applyNumberFormat="1" applyFont="1" applyBorder="1" applyAlignment="1">
      <alignment horizontal="center"/>
    </xf>
    <xf numFmtId="187" fontId="2" fillId="0" borderId="0" xfId="1" applyNumberFormat="1" applyFont="1" applyAlignment="1">
      <alignment horizontal="left"/>
    </xf>
    <xf numFmtId="187" fontId="3" fillId="0" borderId="1" xfId="0" applyNumberFormat="1" applyFont="1" applyBorder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187" fontId="3" fillId="0" borderId="1" xfId="0" applyNumberFormat="1" applyFont="1" applyBorder="1" applyAlignment="1">
      <alignment horizontal="center"/>
    </xf>
    <xf numFmtId="187" fontId="3" fillId="0" borderId="0" xfId="0" applyNumberFormat="1" applyFont="1"/>
    <xf numFmtId="188" fontId="3" fillId="0" borderId="1" xfId="0" applyNumberFormat="1" applyFont="1" applyBorder="1"/>
    <xf numFmtId="187" fontId="2" fillId="0" borderId="0" xfId="1" quotePrefix="1" applyNumberFormat="1" applyFont="1"/>
    <xf numFmtId="0" fontId="3" fillId="0" borderId="1" xfId="0" applyFont="1" applyBorder="1" applyAlignment="1">
      <alignment horizontal="center"/>
    </xf>
    <xf numFmtId="0" fontId="7" fillId="0" borderId="0" xfId="0" applyFont="1" applyBorder="1"/>
    <xf numFmtId="187" fontId="2" fillId="0" borderId="0" xfId="0" applyNumberFormat="1" applyFont="1"/>
    <xf numFmtId="0" fontId="6" fillId="0" borderId="0" xfId="0" applyFont="1"/>
    <xf numFmtId="0" fontId="8" fillId="0" borderId="0" xfId="0" applyFont="1"/>
    <xf numFmtId="0" fontId="9" fillId="0" borderId="0" xfId="0" applyFont="1"/>
    <xf numFmtId="1" fontId="2" fillId="0" borderId="0" xfId="0" applyNumberFormat="1" applyFont="1"/>
    <xf numFmtId="187" fontId="6" fillId="0" borderId="0" xfId="0" applyNumberFormat="1" applyFont="1"/>
    <xf numFmtId="0" fontId="10" fillId="0" borderId="0" xfId="0" applyFont="1"/>
    <xf numFmtId="0" fontId="3" fillId="0" borderId="0" xfId="0" applyFont="1" applyBorder="1" applyAlignment="1">
      <alignment horizontal="left"/>
    </xf>
    <xf numFmtId="187" fontId="10" fillId="0" borderId="0" xfId="0" applyNumberFormat="1" applyFont="1"/>
    <xf numFmtId="187" fontId="10" fillId="0" borderId="0" xfId="1" applyNumberFormat="1" applyFont="1"/>
    <xf numFmtId="187" fontId="11" fillId="0" borderId="0" xfId="0" applyNumberFormat="1" applyFont="1"/>
    <xf numFmtId="187" fontId="10" fillId="0" borderId="0" xfId="0" applyNumberFormat="1" applyFont="1" applyAlignment="1">
      <alignment horizontal="center"/>
    </xf>
    <xf numFmtId="187" fontId="12" fillId="0" borderId="0" xfId="0" applyNumberFormat="1" applyFont="1"/>
    <xf numFmtId="0" fontId="8" fillId="0" borderId="0" xfId="0" applyFont="1" applyBorder="1"/>
    <xf numFmtId="0" fontId="11" fillId="0" borderId="0" xfId="0" applyFont="1"/>
    <xf numFmtId="187" fontId="11" fillId="0" borderId="0" xfId="1" applyNumberFormat="1" applyFont="1"/>
    <xf numFmtId="187" fontId="10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187" fontId="2" fillId="0" borderId="7" xfId="1" applyNumberFormat="1" applyFont="1" applyBorder="1"/>
    <xf numFmtId="0" fontId="2" fillId="0" borderId="7" xfId="0" applyFont="1" applyBorder="1"/>
    <xf numFmtId="187" fontId="2" fillId="0" borderId="7" xfId="0" applyNumberFormat="1" applyFont="1" applyBorder="1"/>
    <xf numFmtId="187" fontId="6" fillId="0" borderId="7" xfId="1" applyNumberFormat="1" applyFont="1" applyBorder="1"/>
    <xf numFmtId="0" fontId="6" fillId="0" borderId="7" xfId="0" applyFont="1" applyBorder="1"/>
    <xf numFmtId="187" fontId="2" fillId="0" borderId="0" xfId="1" applyNumberFormat="1" applyFont="1" applyBorder="1"/>
    <xf numFmtId="0" fontId="2" fillId="0" borderId="0" xfId="0" applyFont="1" applyBorder="1"/>
    <xf numFmtId="187" fontId="2" fillId="0" borderId="0" xfId="0" applyNumberFormat="1" applyFont="1" applyBorder="1"/>
    <xf numFmtId="187" fontId="2" fillId="0" borderId="4" xfId="1" applyNumberFormat="1" applyFont="1" applyBorder="1"/>
    <xf numFmtId="0" fontId="2" fillId="0" borderId="4" xfId="0" applyFont="1" applyBorder="1"/>
    <xf numFmtId="187" fontId="2" fillId="0" borderId="4" xfId="0" applyNumberFormat="1" applyFont="1" applyBorder="1"/>
    <xf numFmtId="187" fontId="11" fillId="0" borderId="4" xfId="0" applyNumberFormat="1" applyFont="1" applyBorder="1"/>
    <xf numFmtId="187" fontId="13" fillId="0" borderId="0" xfId="1" applyNumberFormat="1" applyFont="1" applyAlignment="1">
      <alignment horizontal="center"/>
    </xf>
    <xf numFmtId="187" fontId="14" fillId="0" borderId="7" xfId="1" applyNumberFormat="1" applyFont="1" applyBorder="1"/>
    <xf numFmtId="187" fontId="14" fillId="0" borderId="0" xfId="1" applyNumberFormat="1" applyFont="1"/>
    <xf numFmtId="187" fontId="13" fillId="0" borderId="0" xfId="1" applyNumberFormat="1" applyFont="1"/>
    <xf numFmtId="187" fontId="15" fillId="0" borderId="0" xfId="1" applyNumberFormat="1" applyFont="1"/>
    <xf numFmtId="187" fontId="14" fillId="0" borderId="0" xfId="1" applyNumberFormat="1" applyFont="1" applyBorder="1"/>
    <xf numFmtId="187" fontId="14" fillId="0" borderId="4" xfId="1" applyNumberFormat="1" applyFont="1" applyBorder="1"/>
    <xf numFmtId="187" fontId="6" fillId="0" borderId="0" xfId="0" applyNumberFormat="1" applyFont="1" applyBorder="1"/>
    <xf numFmtId="0" fontId="6" fillId="0" borderId="0" xfId="0" applyFont="1" applyBorder="1"/>
    <xf numFmtId="187" fontId="6" fillId="0" borderId="0" xfId="1" applyNumberFormat="1" applyFont="1" applyBorder="1"/>
    <xf numFmtId="0" fontId="10" fillId="0" borderId="0" xfId="0" applyFont="1" applyBorder="1"/>
    <xf numFmtId="187" fontId="6" fillId="0" borderId="4" xfId="0" applyNumberFormat="1" applyFont="1" applyBorder="1"/>
    <xf numFmtId="0" fontId="6" fillId="0" borderId="4" xfId="0" applyFont="1" applyBorder="1"/>
    <xf numFmtId="187" fontId="6" fillId="0" borderId="4" xfId="1" applyNumberFormat="1" applyFont="1" applyBorder="1"/>
    <xf numFmtId="43" fontId="6" fillId="0" borderId="4" xfId="1" applyNumberFormat="1" applyFont="1" applyBorder="1"/>
    <xf numFmtId="187" fontId="16" fillId="0" borderId="0" xfId="0" applyNumberFormat="1" applyFont="1" applyBorder="1"/>
    <xf numFmtId="0" fontId="16" fillId="0" borderId="0" xfId="0" applyFont="1"/>
    <xf numFmtId="0" fontId="17" fillId="0" borderId="0" xfId="0" applyFont="1"/>
    <xf numFmtId="0" fontId="19" fillId="0" borderId="0" xfId="0" applyFont="1"/>
    <xf numFmtId="0" fontId="19" fillId="0" borderId="1" xfId="0" applyFont="1" applyBorder="1"/>
    <xf numFmtId="0" fontId="19" fillId="0" borderId="6" xfId="0" applyFont="1" applyBorder="1"/>
    <xf numFmtId="0" fontId="19" fillId="0" borderId="5" xfId="0" applyFont="1" applyBorder="1"/>
    <xf numFmtId="43" fontId="19" fillId="0" borderId="1" xfId="1" applyFont="1" applyBorder="1"/>
    <xf numFmtId="43" fontId="19" fillId="0" borderId="0" xfId="1" applyFont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8" fillId="0" borderId="5" xfId="0" applyFont="1" applyBorder="1"/>
    <xf numFmtId="0" fontId="18" fillId="0" borderId="5" xfId="0" applyFont="1" applyBorder="1" applyAlignment="1">
      <alignment horizontal="right"/>
    </xf>
    <xf numFmtId="0" fontId="18" fillId="0" borderId="1" xfId="0" applyFont="1" applyBorder="1"/>
    <xf numFmtId="0" fontId="18" fillId="0" borderId="6" xfId="0" applyFont="1" applyBorder="1"/>
    <xf numFmtId="0" fontId="3" fillId="0" borderId="5" xfId="0" applyFont="1" applyBorder="1"/>
    <xf numFmtId="0" fontId="5" fillId="0" borderId="0" xfId="0" applyFont="1"/>
    <xf numFmtId="0" fontId="20" fillId="0" borderId="0" xfId="0" applyFont="1"/>
    <xf numFmtId="0" fontId="1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3" fontId="18" fillId="0" borderId="0" xfId="1" applyFont="1"/>
    <xf numFmtId="43" fontId="18" fillId="0" borderId="1" xfId="1" applyFont="1" applyBorder="1"/>
    <xf numFmtId="0" fontId="19" fillId="0" borderId="7" xfId="0" applyFont="1" applyBorder="1"/>
    <xf numFmtId="0" fontId="10" fillId="0" borderId="0" xfId="0" applyFont="1" applyBorder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center"/>
    </xf>
    <xf numFmtId="0" fontId="21" fillId="0" borderId="0" xfId="0" applyFont="1"/>
    <xf numFmtId="0" fontId="23" fillId="0" borderId="6" xfId="0" applyFont="1" applyBorder="1"/>
    <xf numFmtId="0" fontId="23" fillId="0" borderId="1" xfId="0" applyFont="1" applyBorder="1"/>
    <xf numFmtId="0" fontId="21" fillId="0" borderId="5" xfId="0" applyFont="1" applyBorder="1"/>
    <xf numFmtId="0" fontId="21" fillId="0" borderId="1" xfId="0" applyFont="1" applyBorder="1"/>
    <xf numFmtId="0" fontId="23" fillId="0" borderId="5" xfId="0" applyFont="1" applyBorder="1"/>
    <xf numFmtId="0" fontId="23" fillId="0" borderId="5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/>
    <xf numFmtId="0" fontId="6" fillId="0" borderId="0" xfId="0" applyFont="1" applyAlignment="1">
      <alignment horizontal="right"/>
    </xf>
    <xf numFmtId="0" fontId="10" fillId="0" borderId="1" xfId="0" applyFont="1" applyBorder="1"/>
    <xf numFmtId="0" fontId="10" fillId="0" borderId="5" xfId="0" applyFont="1" applyBorder="1"/>
    <xf numFmtId="0" fontId="24" fillId="0" borderId="0" xfId="0" applyFont="1"/>
    <xf numFmtId="0" fontId="25" fillId="0" borderId="0" xfId="0" applyFont="1" applyBorder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/>
    <xf numFmtId="0" fontId="26" fillId="0" borderId="1" xfId="0" applyFont="1" applyBorder="1"/>
    <xf numFmtId="0" fontId="26" fillId="0" borderId="6" xfId="0" applyFont="1" applyBorder="1"/>
    <xf numFmtId="0" fontId="27" fillId="0" borderId="1" xfId="0" applyFont="1" applyBorder="1"/>
    <xf numFmtId="0" fontId="27" fillId="0" borderId="5" xfId="0" applyFont="1" applyBorder="1"/>
    <xf numFmtId="0" fontId="26" fillId="0" borderId="5" xfId="0" applyFont="1" applyBorder="1"/>
    <xf numFmtId="0" fontId="26" fillId="0" borderId="5" xfId="0" applyFont="1" applyBorder="1" applyAlignment="1">
      <alignment horizontal="right"/>
    </xf>
    <xf numFmtId="0" fontId="26" fillId="0" borderId="0" xfId="0" applyFont="1"/>
    <xf numFmtId="0" fontId="25" fillId="0" borderId="1" xfId="0" applyFont="1" applyBorder="1"/>
    <xf numFmtId="0" fontId="25" fillId="0" borderId="5" xfId="0" applyFont="1" applyBorder="1"/>
    <xf numFmtId="43" fontId="26" fillId="0" borderId="0" xfId="1" applyFont="1"/>
    <xf numFmtId="43" fontId="27" fillId="0" borderId="0" xfId="1" applyFont="1"/>
    <xf numFmtId="0" fontId="27" fillId="0" borderId="6" xfId="0" applyFont="1" applyBorder="1"/>
    <xf numFmtId="43" fontId="27" fillId="0" borderId="1" xfId="1" applyFont="1" applyBorder="1"/>
    <xf numFmtId="0" fontId="27" fillId="0" borderId="0" xfId="0" applyFont="1" applyAlignment="1">
      <alignment horizontal="right"/>
    </xf>
    <xf numFmtId="187" fontId="28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187" fontId="2" fillId="0" borderId="0" xfId="1" applyNumberFormat="1" applyFont="1" applyAlignment="1">
      <alignment horizontal="center" vertical="top"/>
    </xf>
    <xf numFmtId="187" fontId="2" fillId="0" borderId="0" xfId="1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3" fontId="18" fillId="0" borderId="2" xfId="1" applyFont="1" applyBorder="1" applyAlignment="1">
      <alignment horizontal="center" vertical="center"/>
    </xf>
    <xf numFmtId="43" fontId="18" fillId="0" borderId="3" xfId="1" applyFont="1" applyBorder="1" applyAlignment="1">
      <alignment horizontal="center" vertical="center"/>
    </xf>
    <xf numFmtId="43" fontId="26" fillId="0" borderId="2" xfId="1" applyFont="1" applyBorder="1" applyAlignment="1">
      <alignment horizontal="center" vertical="center"/>
    </xf>
    <xf numFmtId="43" fontId="26" fillId="0" borderId="3" xfId="1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</xdr:colOff>
      <xdr:row>19</xdr:row>
      <xdr:rowOff>66675</xdr:rowOff>
    </xdr:from>
    <xdr:to>
      <xdr:col>4</xdr:col>
      <xdr:colOff>371474</xdr:colOff>
      <xdr:row>23</xdr:row>
      <xdr:rowOff>9525</xdr:rowOff>
    </xdr:to>
    <xdr:sp macro="" textlink="">
      <xdr:nvSpPr>
        <xdr:cNvPr id="2" name="วงเล็บปีกกาขวา 1"/>
        <xdr:cNvSpPr/>
      </xdr:nvSpPr>
      <xdr:spPr>
        <a:xfrm>
          <a:off x="6057899" y="5648325"/>
          <a:ext cx="276225" cy="1123950"/>
        </a:xfrm>
        <a:prstGeom prst="rightBrac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75</xdr:row>
      <xdr:rowOff>47625</xdr:rowOff>
    </xdr:from>
    <xdr:to>
      <xdr:col>6</xdr:col>
      <xdr:colOff>79248</xdr:colOff>
      <xdr:row>77</xdr:row>
      <xdr:rowOff>295275</xdr:rowOff>
    </xdr:to>
    <xdr:sp macro="" textlink="">
      <xdr:nvSpPr>
        <xdr:cNvPr id="2" name="วงเล็บปีกกาขวา 1"/>
        <xdr:cNvSpPr/>
      </xdr:nvSpPr>
      <xdr:spPr>
        <a:xfrm>
          <a:off x="7553325" y="25012650"/>
          <a:ext cx="155448" cy="91440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504825</xdr:colOff>
      <xdr:row>75</xdr:row>
      <xdr:rowOff>28575</xdr:rowOff>
    </xdr:from>
    <xdr:to>
      <xdr:col>4</xdr:col>
      <xdr:colOff>660273</xdr:colOff>
      <xdr:row>77</xdr:row>
      <xdr:rowOff>276225</xdr:rowOff>
    </xdr:to>
    <xdr:sp macro="" textlink="">
      <xdr:nvSpPr>
        <xdr:cNvPr id="4" name="วงเล็บปีกกาขวา 3"/>
        <xdr:cNvSpPr/>
      </xdr:nvSpPr>
      <xdr:spPr>
        <a:xfrm>
          <a:off x="6762750" y="24993600"/>
          <a:ext cx="155448" cy="91440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561/&#3619;&#3656;&#3634;&#3591;-62-&#3651;&#3594;&#3657;&#3592;&#3619;&#3636;&#3591;%207%20&#3626;.&#3588;.%20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รวมหล่ะนะ"/>
      <sheetName val="รายงาน(สำนัก)"/>
      <sheetName val="คำนำ"/>
      <sheetName val="สารบัญ"/>
      <sheetName val="คำแถลงงบประมาณ"/>
      <sheetName val="คำแถลง"/>
      <sheetName val="บันทึกหลักการและเหตุผล"/>
      <sheetName val="รายจ่าย"/>
      <sheetName val="ข้อบัญญัติ"/>
      <sheetName val="รายงานประมาณ"/>
      <sheetName val="รายงานรายละเอียดรับ"/>
      <sheetName val="รายงานประมาณจ่าย"/>
      <sheetName val="รายงานรายละเอียดจ่าย"/>
      <sheetName val="(ไม่ปริน์)รายงานนายกฯก่อน"/>
      <sheetName val="รายงาน1"/>
      <sheetName val="แผนงานบริหารงานทั่วไป"/>
      <sheetName val="งานสถิติฯ"/>
      <sheetName val="งานบริหารงานคลังกองคลัง)"/>
      <sheetName val="รายงาน2"/>
      <sheetName val="แผนงานการรักษาความสงบภายใน"/>
      <sheetName val="งานป้องกันภัยฝ่ายพลเรือน"/>
      <sheetName val="รายงาน3"/>
      <sheetName val="แผนงานการศึกษา"/>
      <sheetName val="ประถมฯ"/>
      <sheetName val="มัธยมฯ"/>
      <sheetName val="ไม่กำหนด"/>
      <sheetName val="รายงาน4"/>
      <sheetName val=" แผนงานสาธารณสุข"/>
      <sheetName val="งานบริการสาธารณสุขอื่น"/>
      <sheetName val="รายงาน5"/>
      <sheetName val="แผนงานสังคมสงเคราะห์"/>
      <sheetName val="งานสวัสดิการฯ"/>
      <sheetName val="รายงาน6"/>
      <sheetName val="แผนงานสร้างความเข้มแข็งของชุมชน"/>
      <sheetName val="งานส่งเสริมและสนับสนุนฯ"/>
      <sheetName val="รายงาน7"/>
      <sheetName val="แผนงานการศาสนาฯ"/>
      <sheetName val="งานศาสนาและวัฒนธรรม"/>
      <sheetName val="งานส่งเสริมการท่องเที่ยว"/>
      <sheetName val="รายงาน8"/>
      <sheetName val="แผนงานอุตสาหกรรมฯ"/>
      <sheetName val="งานก่อสร้างโครงสร้างพื้นฐาน"/>
      <sheetName val="รายงาน9"/>
      <sheetName val="แผนงานการเกษตร"/>
      <sheetName val="งานอนุรักษ์แหล่งน้ำและป่าไม้"/>
      <sheetName val="งบกลาง"/>
      <sheetName val="งบพัฒน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1">
          <cell r="I11">
            <v>3953520</v>
          </cell>
        </row>
        <row r="12">
          <cell r="I12">
            <v>514080</v>
          </cell>
        </row>
        <row r="19">
          <cell r="I19">
            <v>42120</v>
          </cell>
        </row>
        <row r="26">
          <cell r="I26">
            <v>42120</v>
          </cell>
        </row>
        <row r="33">
          <cell r="I33">
            <v>86400</v>
          </cell>
        </row>
        <row r="37">
          <cell r="I37">
            <v>3268800</v>
          </cell>
        </row>
        <row r="47">
          <cell r="I47">
            <v>3337080</v>
          </cell>
        </row>
        <row r="48">
          <cell r="I48">
            <v>2215800</v>
          </cell>
        </row>
        <row r="53">
          <cell r="I53">
            <v>105300</v>
          </cell>
        </row>
        <row r="58">
          <cell r="I58">
            <v>168000</v>
          </cell>
        </row>
        <row r="61">
          <cell r="I61">
            <v>795480</v>
          </cell>
        </row>
        <row r="65">
          <cell r="I65">
            <v>52500</v>
          </cell>
        </row>
        <row r="69">
          <cell r="I69">
            <v>563000</v>
          </cell>
        </row>
        <row r="70">
          <cell r="G70">
            <v>260000</v>
          </cell>
        </row>
        <row r="82">
          <cell r="G82">
            <v>48000</v>
          </cell>
        </row>
        <row r="90">
          <cell r="G90">
            <v>250000</v>
          </cell>
        </row>
        <row r="98">
          <cell r="G98">
            <v>5000</v>
          </cell>
        </row>
        <row r="104">
          <cell r="I104">
            <v>50000</v>
          </cell>
        </row>
        <row r="109">
          <cell r="I109">
            <v>36000</v>
          </cell>
        </row>
        <row r="115">
          <cell r="I115">
            <v>30000</v>
          </cell>
        </row>
        <row r="121">
          <cell r="I121">
            <v>220000</v>
          </cell>
        </row>
        <row r="122">
          <cell r="G122">
            <v>30000</v>
          </cell>
        </row>
        <row r="126">
          <cell r="G126">
            <v>5000</v>
          </cell>
        </row>
        <row r="131">
          <cell r="G131">
            <v>5000</v>
          </cell>
        </row>
        <row r="134">
          <cell r="G134">
            <v>5000</v>
          </cell>
        </row>
        <row r="137">
          <cell r="G137">
            <v>150000</v>
          </cell>
        </row>
        <row r="185">
          <cell r="G185">
            <v>17000</v>
          </cell>
        </row>
        <row r="189">
          <cell r="G189">
            <v>8000</v>
          </cell>
        </row>
        <row r="193">
          <cell r="I193">
            <v>120000</v>
          </cell>
        </row>
        <row r="194">
          <cell r="G194">
            <v>100000</v>
          </cell>
        </row>
        <row r="195">
          <cell r="G195">
            <v>30000</v>
          </cell>
        </row>
        <row r="206">
          <cell r="G206">
            <v>70000</v>
          </cell>
        </row>
        <row r="219">
          <cell r="G219">
            <v>20000</v>
          </cell>
        </row>
        <row r="227">
          <cell r="I227">
            <v>502000</v>
          </cell>
        </row>
        <row r="228">
          <cell r="I228">
            <v>200000</v>
          </cell>
        </row>
        <row r="237">
          <cell r="I237">
            <v>200000</v>
          </cell>
        </row>
        <row r="244">
          <cell r="I244">
            <v>2000</v>
          </cell>
        </row>
        <row r="248">
          <cell r="I248">
            <v>100000</v>
          </cell>
        </row>
        <row r="257">
          <cell r="I257">
            <v>50000</v>
          </cell>
        </row>
        <row r="260">
          <cell r="I260">
            <v>55000</v>
          </cell>
        </row>
        <row r="263">
          <cell r="I263">
            <v>20000</v>
          </cell>
        </row>
        <row r="266">
          <cell r="I266">
            <v>60000</v>
          </cell>
        </row>
        <row r="269">
          <cell r="I269">
            <v>40000</v>
          </cell>
        </row>
        <row r="272">
          <cell r="I272">
            <v>20000</v>
          </cell>
        </row>
        <row r="275">
          <cell r="I275">
            <v>130000</v>
          </cell>
        </row>
        <row r="278">
          <cell r="I278">
            <v>40000</v>
          </cell>
        </row>
        <row r="281">
          <cell r="I281">
            <v>20000</v>
          </cell>
        </row>
        <row r="285">
          <cell r="I285">
            <v>260000</v>
          </cell>
        </row>
        <row r="288">
          <cell r="I288">
            <v>7000</v>
          </cell>
        </row>
        <row r="290">
          <cell r="I290">
            <v>1000</v>
          </cell>
        </row>
        <row r="293">
          <cell r="I293">
            <v>30000</v>
          </cell>
        </row>
        <row r="301">
          <cell r="I301">
            <v>33400</v>
          </cell>
        </row>
        <row r="302">
          <cell r="G302">
            <v>23000</v>
          </cell>
        </row>
        <row r="343">
          <cell r="G343">
            <v>2500</v>
          </cell>
        </row>
        <row r="355">
          <cell r="G355">
            <v>7900</v>
          </cell>
        </row>
        <row r="381">
          <cell r="I381">
            <v>80000</v>
          </cell>
        </row>
        <row r="387">
          <cell r="I387">
            <v>12000</v>
          </cell>
        </row>
        <row r="398">
          <cell r="I398">
            <v>10000</v>
          </cell>
        </row>
        <row r="409">
          <cell r="I409">
            <v>15000</v>
          </cell>
        </row>
      </sheetData>
      <sheetData sheetId="16" refreshError="1">
        <row r="3">
          <cell r="I3">
            <v>537120</v>
          </cell>
        </row>
        <row r="4">
          <cell r="I4">
            <v>293880</v>
          </cell>
        </row>
        <row r="8">
          <cell r="I8">
            <v>243240</v>
          </cell>
        </row>
        <row r="12">
          <cell r="I12">
            <v>62000</v>
          </cell>
        </row>
        <row r="14">
          <cell r="G14">
            <v>50000</v>
          </cell>
        </row>
        <row r="26">
          <cell r="G26">
            <v>5000</v>
          </cell>
        </row>
        <row r="34">
          <cell r="G34">
            <v>2000</v>
          </cell>
        </row>
        <row r="42">
          <cell r="I42">
            <v>5000</v>
          </cell>
        </row>
        <row r="48">
          <cell r="I48">
            <v>40000</v>
          </cell>
        </row>
        <row r="49">
          <cell r="G49">
            <v>30000</v>
          </cell>
        </row>
        <row r="53">
          <cell r="G53">
            <v>5000</v>
          </cell>
        </row>
        <row r="57">
          <cell r="G57">
            <v>5000</v>
          </cell>
        </row>
        <row r="62">
          <cell r="I62">
            <v>60000</v>
          </cell>
        </row>
        <row r="63">
          <cell r="I63">
            <v>30000</v>
          </cell>
        </row>
        <row r="70">
          <cell r="I70">
            <v>10000</v>
          </cell>
        </row>
        <row r="77">
          <cell r="I77">
            <v>20000</v>
          </cell>
        </row>
        <row r="86">
          <cell r="I86">
            <v>20000</v>
          </cell>
        </row>
        <row r="89">
          <cell r="I89">
            <v>20000</v>
          </cell>
        </row>
        <row r="92">
          <cell r="I92">
            <v>10000</v>
          </cell>
        </row>
        <row r="96">
          <cell r="I96">
            <v>1000</v>
          </cell>
        </row>
      </sheetData>
      <sheetData sheetId="17" refreshError="1"/>
      <sheetData sheetId="18" refreshError="1"/>
      <sheetData sheetId="19" refreshError="1">
        <row r="4">
          <cell r="I4">
            <v>650940</v>
          </cell>
        </row>
        <row r="5">
          <cell r="I5">
            <v>149640</v>
          </cell>
        </row>
        <row r="9">
          <cell r="I9">
            <v>21300</v>
          </cell>
        </row>
        <row r="11">
          <cell r="I11">
            <v>432000</v>
          </cell>
        </row>
        <row r="14">
          <cell r="I14">
            <v>48000</v>
          </cell>
        </row>
        <row r="18">
          <cell r="I18">
            <v>84000</v>
          </cell>
        </row>
        <row r="19">
          <cell r="G19">
            <v>50000</v>
          </cell>
        </row>
        <row r="31">
          <cell r="G31">
            <v>2000</v>
          </cell>
        </row>
        <row r="39">
          <cell r="G39">
            <v>22000</v>
          </cell>
        </row>
        <row r="49">
          <cell r="G49">
            <v>10000</v>
          </cell>
        </row>
        <row r="57">
          <cell r="I57">
            <v>10000</v>
          </cell>
        </row>
        <row r="63">
          <cell r="I63">
            <v>25000</v>
          </cell>
        </row>
        <row r="64">
          <cell r="G64">
            <v>7000</v>
          </cell>
        </row>
        <row r="69">
          <cell r="G69">
            <v>18000</v>
          </cell>
        </row>
        <row r="75">
          <cell r="I75">
            <v>70000</v>
          </cell>
        </row>
        <row r="76">
          <cell r="I76">
            <v>70000</v>
          </cell>
        </row>
        <row r="88">
          <cell r="I88">
            <v>5000</v>
          </cell>
        </row>
        <row r="91">
          <cell r="I91">
            <v>20000</v>
          </cell>
        </row>
        <row r="94">
          <cell r="I94">
            <v>30000</v>
          </cell>
        </row>
        <row r="97">
          <cell r="I97">
            <v>50000</v>
          </cell>
        </row>
        <row r="101">
          <cell r="I101">
            <v>20000</v>
          </cell>
        </row>
        <row r="104">
          <cell r="I104">
            <v>5000</v>
          </cell>
        </row>
        <row r="107">
          <cell r="I107">
            <v>30000</v>
          </cell>
        </row>
        <row r="110">
          <cell r="I110">
            <v>5000</v>
          </cell>
        </row>
        <row r="115">
          <cell r="I115">
            <v>95000</v>
          </cell>
        </row>
        <row r="131">
          <cell r="I131">
            <v>40000</v>
          </cell>
        </row>
      </sheetData>
      <sheetData sheetId="20" refreshError="1">
        <row r="1">
          <cell r="I1">
            <v>80000</v>
          </cell>
        </row>
        <row r="5">
          <cell r="I5">
            <v>40000</v>
          </cell>
        </row>
        <row r="13">
          <cell r="I13">
            <v>20000</v>
          </cell>
        </row>
        <row r="23">
          <cell r="I23">
            <v>20000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4">
          <cell r="I4">
            <v>740720</v>
          </cell>
        </row>
        <row r="5">
          <cell r="I5">
            <v>440000</v>
          </cell>
        </row>
        <row r="9">
          <cell r="I9">
            <v>21300</v>
          </cell>
        </row>
        <row r="11">
          <cell r="I11">
            <v>246120</v>
          </cell>
        </row>
        <row r="15">
          <cell r="I15">
            <v>33300</v>
          </cell>
        </row>
        <row r="19">
          <cell r="I19">
            <v>57000</v>
          </cell>
        </row>
        <row r="20">
          <cell r="G20">
            <v>50000</v>
          </cell>
        </row>
        <row r="32">
          <cell r="G32">
            <v>5000</v>
          </cell>
        </row>
        <row r="40">
          <cell r="G40">
            <v>2000</v>
          </cell>
        </row>
        <row r="48">
          <cell r="I48">
            <v>10000</v>
          </cell>
        </row>
        <row r="54">
          <cell r="I54">
            <v>9000</v>
          </cell>
        </row>
        <row r="55">
          <cell r="G55">
            <v>4000</v>
          </cell>
        </row>
        <row r="57">
          <cell r="G57">
            <v>5000</v>
          </cell>
        </row>
        <row r="62">
          <cell r="I62">
            <v>50000</v>
          </cell>
        </row>
        <row r="63">
          <cell r="I63">
            <v>20000</v>
          </cell>
        </row>
        <row r="70">
          <cell r="I70">
            <v>30000</v>
          </cell>
        </row>
        <row r="78">
          <cell r="I78">
            <v>10000</v>
          </cell>
        </row>
        <row r="81">
          <cell r="I81">
            <v>5000</v>
          </cell>
        </row>
        <row r="84">
          <cell r="I84">
            <v>5000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5">
          <cell r="I5">
            <v>196000</v>
          </cell>
        </row>
        <row r="39">
          <cell r="I39">
            <v>157811</v>
          </cell>
        </row>
        <row r="52">
          <cell r="I52">
            <v>40000</v>
          </cell>
        </row>
        <row r="55">
          <cell r="I55">
            <v>230000</v>
          </cell>
        </row>
      </sheetData>
      <sheetData sheetId="46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36"/>
  <sheetViews>
    <sheetView tabSelected="1" topLeftCell="M127" workbookViewId="0">
      <selection activeCell="K63" sqref="K63"/>
    </sheetView>
  </sheetViews>
  <sheetFormatPr defaultRowHeight="21"/>
  <cols>
    <col min="1" max="1" width="6" style="2" customWidth="1"/>
    <col min="2" max="2" width="19.5" style="1" customWidth="1"/>
    <col min="3" max="3" width="16" style="1" customWidth="1"/>
    <col min="4" max="4" width="13.25" style="10" customWidth="1"/>
    <col min="5" max="5" width="12.625" style="10" customWidth="1"/>
    <col min="6" max="6" width="13.375" style="10" customWidth="1"/>
    <col min="7" max="7" width="6" style="10" customWidth="1"/>
    <col min="8" max="8" width="19.125" style="10" customWidth="1"/>
    <col min="9" max="9" width="16" style="10" customWidth="1"/>
    <col min="10" max="12" width="12.625" style="10" customWidth="1"/>
    <col min="13" max="13" width="7.125" style="10" customWidth="1"/>
    <col min="14" max="14" width="22" style="10" customWidth="1"/>
    <col min="15" max="18" width="12.625" style="10" customWidth="1"/>
    <col min="19" max="19" width="6.5" style="10" customWidth="1"/>
    <col min="20" max="20" width="16.25" style="10" customWidth="1"/>
    <col min="21" max="24" width="12.625" style="10" customWidth="1"/>
    <col min="25" max="25" width="17.875" style="26" customWidth="1"/>
    <col min="26" max="30" width="10.625" style="26" customWidth="1"/>
    <col min="31" max="31" width="8.625" style="1" customWidth="1"/>
    <col min="32" max="32" width="11" style="10" customWidth="1"/>
    <col min="33" max="33" width="11.625" style="10" customWidth="1"/>
    <col min="34" max="34" width="8.625" style="10" customWidth="1"/>
    <col min="35" max="37" width="8.625" style="1" customWidth="1"/>
    <col min="38" max="38" width="6.5" style="1" customWidth="1"/>
    <col min="39" max="39" width="10.875" style="1" bestFit="1" customWidth="1"/>
    <col min="40" max="16384" width="9" style="1"/>
  </cols>
  <sheetData>
    <row r="1" spans="1:41">
      <c r="G1" s="2"/>
      <c r="H1" s="1"/>
      <c r="I1" s="1"/>
      <c r="M1" s="2"/>
      <c r="N1" s="1"/>
      <c r="O1" s="1"/>
      <c r="S1" s="2"/>
      <c r="T1" s="1"/>
      <c r="U1" s="1"/>
    </row>
    <row r="2" spans="1:41">
      <c r="A2" s="129" t="s">
        <v>29</v>
      </c>
      <c r="B2" s="129"/>
      <c r="C2" s="129"/>
      <c r="D2" s="129"/>
      <c r="E2" s="129"/>
      <c r="F2" s="129"/>
      <c r="G2" s="129" t="s">
        <v>29</v>
      </c>
      <c r="H2" s="129"/>
      <c r="I2" s="129"/>
      <c r="J2" s="129"/>
      <c r="K2" s="129"/>
      <c r="L2" s="129"/>
      <c r="M2" s="129" t="s">
        <v>29</v>
      </c>
      <c r="N2" s="129"/>
      <c r="O2" s="129"/>
      <c r="P2" s="129"/>
      <c r="Q2" s="129"/>
      <c r="R2" s="129"/>
      <c r="S2" s="129" t="s">
        <v>29</v>
      </c>
      <c r="T2" s="129"/>
      <c r="U2" s="129"/>
      <c r="V2" s="129"/>
      <c r="W2" s="129"/>
      <c r="X2" s="129"/>
      <c r="Y2" s="21"/>
      <c r="Z2" s="21"/>
      <c r="AA2" s="21"/>
      <c r="AB2" s="21"/>
      <c r="AC2" s="21"/>
      <c r="AD2" s="21"/>
      <c r="AF2" s="9"/>
      <c r="AG2" s="9"/>
      <c r="AH2" s="9"/>
      <c r="AI2" s="7"/>
      <c r="AM2" s="30"/>
      <c r="AO2" s="31">
        <f>Z3+AA3+AB3+AC3</f>
        <v>0</v>
      </c>
    </row>
    <row r="3" spans="1:41">
      <c r="A3" s="129" t="s">
        <v>172</v>
      </c>
      <c r="B3" s="129"/>
      <c r="C3" s="129"/>
      <c r="D3" s="129"/>
      <c r="E3" s="129"/>
      <c r="F3" s="129"/>
      <c r="G3" s="129" t="s">
        <v>172</v>
      </c>
      <c r="H3" s="129"/>
      <c r="I3" s="129"/>
      <c r="J3" s="129"/>
      <c r="K3" s="129"/>
      <c r="L3" s="129"/>
      <c r="M3" s="129" t="s">
        <v>172</v>
      </c>
      <c r="N3" s="129"/>
      <c r="O3" s="129"/>
      <c r="P3" s="129"/>
      <c r="Q3" s="129"/>
      <c r="R3" s="129"/>
      <c r="S3" s="129" t="s">
        <v>172</v>
      </c>
      <c r="T3" s="129"/>
      <c r="U3" s="129"/>
      <c r="V3" s="129"/>
      <c r="W3" s="129"/>
      <c r="X3" s="129"/>
      <c r="AE3" s="25"/>
      <c r="AJ3" s="29"/>
    </row>
    <row r="4" spans="1:41">
      <c r="A4" s="129" t="s">
        <v>173</v>
      </c>
      <c r="B4" s="129"/>
      <c r="C4" s="129"/>
      <c r="D4" s="129"/>
      <c r="E4" s="129"/>
      <c r="F4" s="129"/>
      <c r="G4" s="129" t="s">
        <v>174</v>
      </c>
      <c r="H4" s="129"/>
      <c r="I4" s="129"/>
      <c r="J4" s="129"/>
      <c r="K4" s="129"/>
      <c r="L4" s="129"/>
      <c r="M4" s="129" t="s">
        <v>175</v>
      </c>
      <c r="N4" s="129"/>
      <c r="O4" s="129"/>
      <c r="P4" s="129"/>
      <c r="Q4" s="129"/>
      <c r="R4" s="129"/>
      <c r="S4" s="129" t="s">
        <v>176</v>
      </c>
      <c r="T4" s="129"/>
      <c r="U4" s="129"/>
      <c r="V4" s="129"/>
      <c r="W4" s="129"/>
      <c r="X4" s="129"/>
      <c r="Y4" s="10"/>
      <c r="AD4" s="10"/>
      <c r="AE4" s="25"/>
      <c r="AF4" s="23"/>
      <c r="AI4" s="10"/>
      <c r="AL4" s="27"/>
    </row>
    <row r="5" spans="1:41">
      <c r="A5" s="130" t="s">
        <v>40</v>
      </c>
      <c r="B5" s="130"/>
      <c r="C5" s="130"/>
      <c r="D5" s="130"/>
      <c r="E5" s="130"/>
      <c r="F5" s="130"/>
      <c r="G5" s="130" t="s">
        <v>40</v>
      </c>
      <c r="H5" s="130"/>
      <c r="I5" s="130"/>
      <c r="J5" s="130"/>
      <c r="K5" s="130"/>
      <c r="L5" s="130"/>
      <c r="M5" s="130" t="s">
        <v>40</v>
      </c>
      <c r="N5" s="130"/>
      <c r="O5" s="130"/>
      <c r="P5" s="130"/>
      <c r="Q5" s="130"/>
      <c r="R5" s="130"/>
      <c r="S5" s="130" t="s">
        <v>40</v>
      </c>
      <c r="T5" s="130"/>
      <c r="U5" s="130"/>
      <c r="V5" s="130"/>
      <c r="W5" s="130"/>
      <c r="X5" s="130"/>
      <c r="Y5" s="10"/>
      <c r="AD5" s="10"/>
      <c r="AE5" s="25"/>
      <c r="AL5" s="27"/>
    </row>
    <row r="6" spans="1:41">
      <c r="A6" s="33"/>
      <c r="B6" s="33" t="s">
        <v>34</v>
      </c>
      <c r="C6" s="33"/>
      <c r="D6" s="33"/>
      <c r="E6" s="33"/>
      <c r="F6" s="33"/>
      <c r="G6" s="33"/>
      <c r="H6" s="33" t="s">
        <v>34</v>
      </c>
      <c r="I6" s="33"/>
      <c r="J6" s="33"/>
      <c r="K6" s="33"/>
      <c r="L6" s="33"/>
      <c r="M6" s="33"/>
      <c r="N6" s="33" t="s">
        <v>34</v>
      </c>
      <c r="O6" s="33"/>
      <c r="P6" s="33"/>
      <c r="Q6" s="33"/>
      <c r="R6" s="33"/>
      <c r="S6" s="33"/>
      <c r="T6" s="33" t="s">
        <v>34</v>
      </c>
      <c r="U6" s="33"/>
      <c r="V6" s="33"/>
      <c r="W6" s="33"/>
      <c r="X6" s="33"/>
      <c r="Y6" s="10"/>
      <c r="AD6" s="10"/>
      <c r="AE6" s="25"/>
      <c r="AL6" s="27"/>
    </row>
    <row r="7" spans="1:41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0"/>
      <c r="AD7" s="10"/>
      <c r="AE7" s="25"/>
      <c r="AL7" s="27"/>
    </row>
    <row r="8" spans="1:41">
      <c r="A8" s="131" t="s">
        <v>1</v>
      </c>
      <c r="B8" s="131" t="s">
        <v>2</v>
      </c>
      <c r="C8" s="133" t="s">
        <v>3</v>
      </c>
      <c r="D8" s="133"/>
      <c r="E8" s="133"/>
      <c r="F8" s="133"/>
      <c r="G8" s="131" t="s">
        <v>1</v>
      </c>
      <c r="H8" s="131" t="s">
        <v>2</v>
      </c>
      <c r="I8" s="133" t="s">
        <v>3</v>
      </c>
      <c r="J8" s="133"/>
      <c r="K8" s="133"/>
      <c r="L8" s="133"/>
      <c r="M8" s="131" t="s">
        <v>1</v>
      </c>
      <c r="N8" s="131" t="s">
        <v>2</v>
      </c>
      <c r="O8" s="133" t="s">
        <v>3</v>
      </c>
      <c r="P8" s="133"/>
      <c r="Q8" s="133"/>
      <c r="R8" s="133"/>
      <c r="S8" s="131" t="s">
        <v>1</v>
      </c>
      <c r="T8" s="131" t="s">
        <v>2</v>
      </c>
      <c r="U8" s="133" t="s">
        <v>3</v>
      </c>
      <c r="V8" s="133"/>
      <c r="W8" s="133"/>
      <c r="X8" s="133"/>
      <c r="Y8" s="34"/>
      <c r="Z8" s="37"/>
      <c r="AA8" s="37"/>
      <c r="AB8" s="37"/>
      <c r="AC8" s="34"/>
      <c r="AD8" s="34"/>
      <c r="AE8" s="25"/>
      <c r="AF8" s="35"/>
      <c r="AG8" s="35"/>
      <c r="AH8" s="35"/>
      <c r="AI8" s="32"/>
      <c r="AJ8" s="32"/>
      <c r="AK8" s="32"/>
      <c r="AL8" s="27"/>
    </row>
    <row r="9" spans="1:41">
      <c r="A9" s="132"/>
      <c r="B9" s="132"/>
      <c r="C9" s="3" t="s">
        <v>4</v>
      </c>
      <c r="D9" s="15" t="s">
        <v>21</v>
      </c>
      <c r="E9" s="15" t="s">
        <v>22</v>
      </c>
      <c r="F9" s="15" t="s">
        <v>23</v>
      </c>
      <c r="G9" s="132"/>
      <c r="H9" s="132"/>
      <c r="I9" s="3" t="s">
        <v>4</v>
      </c>
      <c r="J9" s="15" t="s">
        <v>48</v>
      </c>
      <c r="K9" s="15" t="s">
        <v>49</v>
      </c>
      <c r="L9" s="15" t="s">
        <v>50</v>
      </c>
      <c r="M9" s="132"/>
      <c r="N9" s="132"/>
      <c r="O9" s="3" t="s">
        <v>4</v>
      </c>
      <c r="P9" s="15" t="s">
        <v>53</v>
      </c>
      <c r="Q9" s="15" t="s">
        <v>51</v>
      </c>
      <c r="R9" s="15" t="s">
        <v>52</v>
      </c>
      <c r="S9" s="132"/>
      <c r="T9" s="132"/>
      <c r="U9" s="3" t="s">
        <v>4</v>
      </c>
      <c r="V9" s="15" t="s">
        <v>54</v>
      </c>
      <c r="W9" s="15" t="s">
        <v>55</v>
      </c>
      <c r="X9" s="15" t="s">
        <v>56</v>
      </c>
      <c r="Y9" s="31"/>
      <c r="Z9" s="31"/>
      <c r="AA9" s="31"/>
      <c r="AB9" s="31"/>
      <c r="AC9" s="31"/>
      <c r="AD9" s="31"/>
      <c r="AE9" s="25"/>
      <c r="AF9" s="11"/>
      <c r="AG9" s="11"/>
      <c r="AH9" s="11"/>
      <c r="AI9" s="27"/>
      <c r="AJ9" s="27"/>
      <c r="AK9" s="27"/>
      <c r="AL9" s="27"/>
    </row>
    <row r="10" spans="1:41" s="7" customFormat="1">
      <c r="A10" s="19">
        <v>1</v>
      </c>
      <c r="B10" s="6" t="s">
        <v>6</v>
      </c>
      <c r="C10" s="14">
        <f>D10+E10+F10</f>
        <v>278900</v>
      </c>
      <c r="D10" s="14">
        <f>16300+เงินเดือน!C23</f>
        <v>246300</v>
      </c>
      <c r="E10" s="14">
        <f>16300</f>
        <v>16300</v>
      </c>
      <c r="F10" s="14">
        <f>E10</f>
        <v>16300</v>
      </c>
      <c r="G10" s="19">
        <v>1</v>
      </c>
      <c r="H10" s="6" t="s">
        <v>6</v>
      </c>
      <c r="I10" s="14">
        <f>J10+K10+L10</f>
        <v>118900</v>
      </c>
      <c r="J10" s="14">
        <f>E10</f>
        <v>16300</v>
      </c>
      <c r="K10" s="14">
        <f>E10</f>
        <v>16300</v>
      </c>
      <c r="L10" s="14">
        <f>16300+เงินเดือน!C34</f>
        <v>86300</v>
      </c>
      <c r="M10" s="19">
        <v>1</v>
      </c>
      <c r="N10" s="6" t="s">
        <v>6</v>
      </c>
      <c r="O10" s="14">
        <f>P10+Q10+R10</f>
        <v>136711</v>
      </c>
      <c r="P10" s="14">
        <f>16300+เงินเดือน!C35</f>
        <v>104111</v>
      </c>
      <c r="Q10" s="14">
        <f>E10</f>
        <v>16300</v>
      </c>
      <c r="R10" s="14">
        <f>E10</f>
        <v>16300</v>
      </c>
      <c r="S10" s="19">
        <v>1</v>
      </c>
      <c r="T10" s="6" t="s">
        <v>6</v>
      </c>
      <c r="U10" s="14">
        <f>V10+W10+X10</f>
        <v>89300</v>
      </c>
      <c r="V10" s="14">
        <f>Q10</f>
        <v>16300</v>
      </c>
      <c r="W10" s="14">
        <f>Q10</f>
        <v>16300</v>
      </c>
      <c r="X10" s="14">
        <f>16700+40000</f>
        <v>56700</v>
      </c>
      <c r="Y10" s="31">
        <f>C10+I10+O10+U10</f>
        <v>623811</v>
      </c>
      <c r="Z10" s="34" t="s">
        <v>171</v>
      </c>
      <c r="AA10" s="34"/>
      <c r="AB10" s="34"/>
      <c r="AC10" s="31"/>
      <c r="AD10" s="34"/>
      <c r="AE10" s="25"/>
      <c r="AF10" s="35"/>
      <c r="AG10" s="35"/>
      <c r="AH10" s="35"/>
      <c r="AI10" s="32"/>
      <c r="AJ10" s="32"/>
      <c r="AK10" s="32"/>
      <c r="AL10" s="32"/>
      <c r="AN10" s="1"/>
    </row>
    <row r="11" spans="1:41" s="7" customFormat="1">
      <c r="A11" s="19">
        <v>2</v>
      </c>
      <c r="B11" s="6" t="s">
        <v>7</v>
      </c>
      <c r="C11" s="14">
        <f>D11+E11+F11</f>
        <v>1610655</v>
      </c>
      <c r="D11" s="12">
        <f>เงินเดือน!C24/12</f>
        <v>536885</v>
      </c>
      <c r="E11" s="12">
        <f>D11</f>
        <v>536885</v>
      </c>
      <c r="F11" s="12">
        <f>D11</f>
        <v>536885</v>
      </c>
      <c r="G11" s="19">
        <v>2</v>
      </c>
      <c r="H11" s="6" t="s">
        <v>7</v>
      </c>
      <c r="I11" s="14">
        <f>J11+K11+L11</f>
        <v>1610655</v>
      </c>
      <c r="J11" s="12">
        <f>D11</f>
        <v>536885</v>
      </c>
      <c r="K11" s="12">
        <f>D11</f>
        <v>536885</v>
      </c>
      <c r="L11" s="12">
        <f>D11</f>
        <v>536885</v>
      </c>
      <c r="M11" s="19">
        <v>2</v>
      </c>
      <c r="N11" s="6" t="s">
        <v>7</v>
      </c>
      <c r="O11" s="14">
        <f>P11+Q11+R11</f>
        <v>1610655</v>
      </c>
      <c r="P11" s="12">
        <f>D11</f>
        <v>536885</v>
      </c>
      <c r="Q11" s="12">
        <f>D11</f>
        <v>536885</v>
      </c>
      <c r="R11" s="12">
        <f>D11</f>
        <v>536885</v>
      </c>
      <c r="S11" s="19">
        <v>2</v>
      </c>
      <c r="T11" s="6" t="s">
        <v>7</v>
      </c>
      <c r="U11" s="14">
        <f>V11+W11+X11</f>
        <v>1610655</v>
      </c>
      <c r="V11" s="12">
        <f>D11</f>
        <v>536885</v>
      </c>
      <c r="W11" s="12">
        <f>D11</f>
        <v>536885</v>
      </c>
      <c r="X11" s="12">
        <f>D11</f>
        <v>536885</v>
      </c>
      <c r="Y11" s="11">
        <f>C11+I11+O11+U11</f>
        <v>6442620</v>
      </c>
      <c r="Z11" s="35"/>
      <c r="AA11" s="35"/>
      <c r="AB11" s="35"/>
      <c r="AC11" s="11"/>
      <c r="AD11" s="35"/>
      <c r="AE11" s="25"/>
      <c r="AF11" s="35"/>
      <c r="AG11" s="35"/>
      <c r="AH11" s="35"/>
      <c r="AI11" s="32"/>
      <c r="AJ11" s="32"/>
      <c r="AK11" s="32"/>
      <c r="AL11" s="32"/>
      <c r="AN11" s="1"/>
    </row>
    <row r="12" spans="1:41" s="7" customFormat="1">
      <c r="A12" s="19">
        <v>3</v>
      </c>
      <c r="B12" s="6" t="s">
        <v>8</v>
      </c>
      <c r="C12" s="14" t="s">
        <v>18</v>
      </c>
      <c r="D12" s="14" t="s">
        <v>18</v>
      </c>
      <c r="E12" s="14" t="s">
        <v>18</v>
      </c>
      <c r="F12" s="14" t="s">
        <v>18</v>
      </c>
      <c r="G12" s="19">
        <v>3</v>
      </c>
      <c r="H12" s="6" t="s">
        <v>8</v>
      </c>
      <c r="I12" s="14" t="s">
        <v>18</v>
      </c>
      <c r="J12" s="14" t="s">
        <v>18</v>
      </c>
      <c r="K12" s="14" t="s">
        <v>18</v>
      </c>
      <c r="L12" s="14" t="s">
        <v>18</v>
      </c>
      <c r="M12" s="19">
        <v>3</v>
      </c>
      <c r="N12" s="6" t="s">
        <v>8</v>
      </c>
      <c r="O12" s="14" t="s">
        <v>18</v>
      </c>
      <c r="P12" s="14" t="s">
        <v>18</v>
      </c>
      <c r="Q12" s="14" t="s">
        <v>18</v>
      </c>
      <c r="R12" s="14" t="s">
        <v>18</v>
      </c>
      <c r="S12" s="19">
        <v>3</v>
      </c>
      <c r="T12" s="6" t="s">
        <v>8</v>
      </c>
      <c r="U12" s="14" t="s">
        <v>18</v>
      </c>
      <c r="V12" s="14" t="s">
        <v>18</v>
      </c>
      <c r="W12" s="14" t="s">
        <v>18</v>
      </c>
      <c r="X12" s="14" t="s">
        <v>18</v>
      </c>
      <c r="Y12" s="31"/>
      <c r="Z12" s="34">
        <f>Y11+Y13</f>
        <v>7290600</v>
      </c>
      <c r="AA12" s="34"/>
      <c r="AB12" s="34"/>
      <c r="AC12" s="31"/>
      <c r="AD12" s="34"/>
      <c r="AE12" s="25"/>
      <c r="AF12" s="35"/>
      <c r="AG12" s="35"/>
      <c r="AH12" s="35"/>
      <c r="AI12" s="32"/>
      <c r="AJ12" s="32"/>
      <c r="AK12" s="32"/>
      <c r="AL12" s="32"/>
      <c r="AN12" s="1"/>
    </row>
    <row r="13" spans="1:41" s="7" customFormat="1">
      <c r="A13" s="19">
        <v>4</v>
      </c>
      <c r="B13" s="6" t="s">
        <v>16</v>
      </c>
      <c r="C13" s="14">
        <f t="shared" ref="C13:C17" si="0">D13+E13+F13</f>
        <v>211995</v>
      </c>
      <c r="D13" s="12">
        <f>(เงินเดือน!C25/12)</f>
        <v>70665</v>
      </c>
      <c r="E13" s="12">
        <f>D13</f>
        <v>70665</v>
      </c>
      <c r="F13" s="12">
        <f>D13</f>
        <v>70665</v>
      </c>
      <c r="G13" s="19">
        <v>4</v>
      </c>
      <c r="H13" s="6" t="s">
        <v>16</v>
      </c>
      <c r="I13" s="14">
        <f t="shared" ref="I13:I17" si="1">J13+K13+L13</f>
        <v>211995</v>
      </c>
      <c r="J13" s="12">
        <v>70665</v>
      </c>
      <c r="K13" s="12">
        <v>70665</v>
      </c>
      <c r="L13" s="12">
        <v>70665</v>
      </c>
      <c r="M13" s="19">
        <v>4</v>
      </c>
      <c r="N13" s="6" t="s">
        <v>16</v>
      </c>
      <c r="O13" s="14">
        <f t="shared" ref="O13:O17" si="2">P13+Q13+R13</f>
        <v>211995</v>
      </c>
      <c r="P13" s="12">
        <v>70665</v>
      </c>
      <c r="Q13" s="12">
        <v>70665</v>
      </c>
      <c r="R13" s="12">
        <v>70665</v>
      </c>
      <c r="S13" s="19">
        <v>4</v>
      </c>
      <c r="T13" s="6" t="s">
        <v>16</v>
      </c>
      <c r="U13" s="14">
        <f t="shared" ref="U13:U17" si="3">V13+W13+X13</f>
        <v>211995</v>
      </c>
      <c r="V13" s="12">
        <v>70665</v>
      </c>
      <c r="W13" s="12">
        <v>70665</v>
      </c>
      <c r="X13" s="12">
        <v>70665</v>
      </c>
      <c r="Y13" s="31">
        <f>C13+I13+O13+U13</f>
        <v>847980</v>
      </c>
      <c r="Z13" s="21"/>
      <c r="AA13" s="21"/>
      <c r="AB13" s="21"/>
      <c r="AC13" s="34"/>
      <c r="AD13" s="34"/>
      <c r="AE13" s="25"/>
      <c r="AF13" s="35"/>
      <c r="AG13" s="35"/>
      <c r="AH13" s="35"/>
      <c r="AI13" s="32"/>
      <c r="AJ13" s="32"/>
      <c r="AK13" s="32"/>
      <c r="AL13" s="32"/>
      <c r="AM13" s="32"/>
      <c r="AN13" s="32"/>
    </row>
    <row r="14" spans="1:41" s="7" customFormat="1">
      <c r="A14" s="19">
        <v>5</v>
      </c>
      <c r="B14" s="6" t="s">
        <v>9</v>
      </c>
      <c r="C14" s="14">
        <f t="shared" si="0"/>
        <v>16500</v>
      </c>
      <c r="D14" s="14">
        <f>(ค่าตอบแทน!C12+ค่าตอบแทน!C13)/12</f>
        <v>5500</v>
      </c>
      <c r="E14" s="14">
        <f>D14</f>
        <v>5500</v>
      </c>
      <c r="F14" s="14">
        <f>D14</f>
        <v>5500</v>
      </c>
      <c r="G14" s="19">
        <v>5</v>
      </c>
      <c r="H14" s="6" t="s">
        <v>9</v>
      </c>
      <c r="I14" s="14">
        <f t="shared" si="1"/>
        <v>341500</v>
      </c>
      <c r="J14" s="14">
        <f>(ค่าตอบแทน!C12+ค่าตอบแทน!C13)/12</f>
        <v>5500</v>
      </c>
      <c r="K14" s="14">
        <f>J14+(ค่าตอบแทน!C10)</f>
        <v>10500</v>
      </c>
      <c r="L14" s="14">
        <f>J14+20000+ค่าตอบแทน!C11+ค่าตอบแทน!C9</f>
        <v>325500</v>
      </c>
      <c r="M14" s="19">
        <v>5</v>
      </c>
      <c r="N14" s="6" t="s">
        <v>9</v>
      </c>
      <c r="O14" s="14">
        <f t="shared" si="2"/>
        <v>16500</v>
      </c>
      <c r="P14" s="14">
        <f>(ค่าตอบแทน!C12+ค่าตอบแทน!C13)/12</f>
        <v>5500</v>
      </c>
      <c r="Q14" s="14">
        <f>P14</f>
        <v>5500</v>
      </c>
      <c r="R14" s="14">
        <f>Q14</f>
        <v>5500</v>
      </c>
      <c r="S14" s="19">
        <v>5</v>
      </c>
      <c r="T14" s="6" t="s">
        <v>9</v>
      </c>
      <c r="U14" s="14">
        <f t="shared" si="3"/>
        <v>304500</v>
      </c>
      <c r="V14" s="14">
        <f>P14+28000</f>
        <v>33500</v>
      </c>
      <c r="W14" s="14">
        <f>P14</f>
        <v>5500</v>
      </c>
      <c r="X14" s="14">
        <f>P14+ค่าตอบแทน!C7</f>
        <v>265500</v>
      </c>
      <c r="Y14" s="31">
        <f>C14+I14+O14+U14</f>
        <v>679000</v>
      </c>
      <c r="Z14" s="34"/>
      <c r="AA14" s="34"/>
      <c r="AB14" s="34"/>
      <c r="AC14" s="31"/>
      <c r="AD14" s="34"/>
      <c r="AE14" s="39"/>
      <c r="AF14" s="35"/>
      <c r="AG14" s="35"/>
      <c r="AH14" s="35"/>
      <c r="AI14" s="32"/>
      <c r="AJ14" s="32"/>
      <c r="AK14" s="32"/>
      <c r="AL14" s="32"/>
    </row>
    <row r="15" spans="1:41">
      <c r="A15" s="19">
        <v>6</v>
      </c>
      <c r="B15" s="6" t="s">
        <v>10</v>
      </c>
      <c r="C15" s="14">
        <f t="shared" si="0"/>
        <v>154000</v>
      </c>
      <c r="D15" s="12">
        <f>คชส!C12+คชส!C22+คชส!G19</f>
        <v>54000</v>
      </c>
      <c r="E15" s="12">
        <f>คชส!G20</f>
        <v>50000</v>
      </c>
      <c r="F15" s="12">
        <f>คชส!G21</f>
        <v>50000</v>
      </c>
      <c r="G15" s="19">
        <v>6</v>
      </c>
      <c r="H15" s="6" t="s">
        <v>10</v>
      </c>
      <c r="I15" s="14">
        <f>J15+K15+L15</f>
        <v>448000</v>
      </c>
      <c r="J15" s="12">
        <f>คชส!G22</f>
        <v>48000</v>
      </c>
      <c r="K15" s="12">
        <f>คชส!C20+คชส!G23</f>
        <v>250000</v>
      </c>
      <c r="L15" s="12">
        <f>คชส!C23+คชส!G24</f>
        <v>150000</v>
      </c>
      <c r="M15" s="19">
        <v>6</v>
      </c>
      <c r="N15" s="6" t="s">
        <v>10</v>
      </c>
      <c r="O15" s="14">
        <f t="shared" si="2"/>
        <v>140000</v>
      </c>
      <c r="P15" s="12">
        <f>คชส!G28</f>
        <v>50000</v>
      </c>
      <c r="Q15" s="12">
        <f>คชส!G29</f>
        <v>50000</v>
      </c>
      <c r="R15" s="12">
        <f>คชส!G30</f>
        <v>40000</v>
      </c>
      <c r="S15" s="19">
        <v>6</v>
      </c>
      <c r="T15" s="6" t="s">
        <v>10</v>
      </c>
      <c r="U15" s="14">
        <f t="shared" si="3"/>
        <v>150000</v>
      </c>
      <c r="V15" s="12">
        <f>P15</f>
        <v>50000</v>
      </c>
      <c r="W15" s="12">
        <f>P15</f>
        <v>50000</v>
      </c>
      <c r="X15" s="12">
        <f>P15</f>
        <v>50000</v>
      </c>
      <c r="Y15" s="31">
        <f>C15+I15+O15+U15</f>
        <v>892000</v>
      </c>
      <c r="Z15" s="31"/>
      <c r="AA15" s="31"/>
      <c r="AB15" s="31"/>
      <c r="AC15" s="31"/>
      <c r="AD15" s="31"/>
      <c r="AE15" s="28"/>
      <c r="AF15" s="11"/>
      <c r="AG15" s="11"/>
      <c r="AH15" s="11"/>
      <c r="AI15" s="27"/>
      <c r="AJ15" s="32"/>
      <c r="AK15" s="27"/>
      <c r="AL15" s="27"/>
    </row>
    <row r="16" spans="1:41" s="7" customFormat="1">
      <c r="A16" s="19">
        <v>7</v>
      </c>
      <c r="B16" s="6" t="s">
        <v>11</v>
      </c>
      <c r="C16" s="14">
        <f t="shared" si="0"/>
        <v>95000</v>
      </c>
      <c r="D16" s="12">
        <v>30000</v>
      </c>
      <c r="E16" s="12">
        <v>30000</v>
      </c>
      <c r="F16" s="12">
        <v>35000</v>
      </c>
      <c r="G16" s="19">
        <v>7</v>
      </c>
      <c r="H16" s="6" t="s">
        <v>11</v>
      </c>
      <c r="I16" s="14">
        <f t="shared" si="1"/>
        <v>95000</v>
      </c>
      <c r="J16" s="12">
        <v>30000</v>
      </c>
      <c r="K16" s="12">
        <v>30000</v>
      </c>
      <c r="L16" s="12">
        <v>35000</v>
      </c>
      <c r="M16" s="19">
        <v>7</v>
      </c>
      <c r="N16" s="6" t="s">
        <v>11</v>
      </c>
      <c r="O16" s="14">
        <f t="shared" si="2"/>
        <v>100000</v>
      </c>
      <c r="P16" s="12">
        <v>35000</v>
      </c>
      <c r="Q16" s="12">
        <v>30000</v>
      </c>
      <c r="R16" s="12">
        <v>35000</v>
      </c>
      <c r="S16" s="19">
        <v>7</v>
      </c>
      <c r="T16" s="6" t="s">
        <v>11</v>
      </c>
      <c r="U16" s="14">
        <f t="shared" si="3"/>
        <v>95000</v>
      </c>
      <c r="V16" s="12">
        <v>30000</v>
      </c>
      <c r="W16" s="12">
        <v>35000</v>
      </c>
      <c r="X16" s="12">
        <v>30000</v>
      </c>
      <c r="Y16" s="34">
        <f>C16+I16+O16+U16</f>
        <v>385000</v>
      </c>
      <c r="Z16" s="34"/>
      <c r="AA16" s="34"/>
      <c r="AB16" s="34"/>
      <c r="AC16" s="31"/>
      <c r="AD16" s="34"/>
      <c r="AE16" s="32"/>
      <c r="AF16" s="35"/>
      <c r="AG16" s="35"/>
      <c r="AH16" s="35"/>
      <c r="AI16" s="32"/>
      <c r="AJ16" s="32"/>
      <c r="AK16" s="32"/>
    </row>
    <row r="17" spans="1:40" s="7" customFormat="1">
      <c r="A17" s="19">
        <v>8</v>
      </c>
      <c r="B17" s="6" t="s">
        <v>12</v>
      </c>
      <c r="C17" s="14">
        <f t="shared" si="0"/>
        <v>74500</v>
      </c>
      <c r="D17" s="12">
        <v>24833</v>
      </c>
      <c r="E17" s="12">
        <v>24833</v>
      </c>
      <c r="F17" s="12">
        <v>24834</v>
      </c>
      <c r="G17" s="19">
        <v>8</v>
      </c>
      <c r="H17" s="6" t="s">
        <v>12</v>
      </c>
      <c r="I17" s="14">
        <f t="shared" si="1"/>
        <v>74500</v>
      </c>
      <c r="J17" s="12">
        <v>24833</v>
      </c>
      <c r="K17" s="12">
        <v>24833</v>
      </c>
      <c r="L17" s="12">
        <v>24834</v>
      </c>
      <c r="M17" s="19">
        <v>8</v>
      </c>
      <c r="N17" s="6" t="s">
        <v>12</v>
      </c>
      <c r="O17" s="14">
        <f t="shared" si="2"/>
        <v>74500</v>
      </c>
      <c r="P17" s="12">
        <v>24833</v>
      </c>
      <c r="Q17" s="12">
        <v>24833</v>
      </c>
      <c r="R17" s="12">
        <v>24834</v>
      </c>
      <c r="S17" s="19">
        <v>8</v>
      </c>
      <c r="T17" s="6" t="s">
        <v>12</v>
      </c>
      <c r="U17" s="14">
        <f t="shared" si="3"/>
        <v>74500</v>
      </c>
      <c r="V17" s="12">
        <v>24833</v>
      </c>
      <c r="W17" s="12">
        <v>24833</v>
      </c>
      <c r="X17" s="12">
        <v>24834</v>
      </c>
      <c r="Y17" s="34">
        <f>C17+I17+O17+U17</f>
        <v>298000</v>
      </c>
      <c r="Z17" s="34"/>
      <c r="AA17" s="34"/>
      <c r="AB17" s="34"/>
      <c r="AC17" s="31"/>
      <c r="AD17" s="34"/>
      <c r="AE17" s="32"/>
      <c r="AF17" s="35"/>
      <c r="AG17" s="35"/>
      <c r="AH17" s="35"/>
      <c r="AI17" s="32"/>
      <c r="AJ17" s="32"/>
      <c r="AK17" s="32"/>
    </row>
    <row r="18" spans="1:40" s="7" customFormat="1">
      <c r="A18" s="19">
        <v>9</v>
      </c>
      <c r="B18" s="6" t="s">
        <v>13</v>
      </c>
      <c r="C18" s="14" t="str">
        <f>D18</f>
        <v xml:space="preserve"> -</v>
      </c>
      <c r="D18" s="14" t="s">
        <v>25</v>
      </c>
      <c r="E18" s="14" t="s">
        <v>18</v>
      </c>
      <c r="F18" s="14" t="s">
        <v>18</v>
      </c>
      <c r="G18" s="19">
        <v>9</v>
      </c>
      <c r="H18" s="6" t="s">
        <v>13</v>
      </c>
      <c r="I18" s="14">
        <f>L18</f>
        <v>22000</v>
      </c>
      <c r="J18" s="14" t="s">
        <v>25</v>
      </c>
      <c r="K18" s="14" t="s">
        <v>18</v>
      </c>
      <c r="L18" s="14">
        <v>22000</v>
      </c>
      <c r="M18" s="19">
        <v>9</v>
      </c>
      <c r="N18" s="6" t="s">
        <v>13</v>
      </c>
      <c r="O18" s="14" t="str">
        <f>P18</f>
        <v xml:space="preserve"> -</v>
      </c>
      <c r="P18" s="14" t="s">
        <v>25</v>
      </c>
      <c r="Q18" s="14" t="s">
        <v>18</v>
      </c>
      <c r="R18" s="14" t="s">
        <v>18</v>
      </c>
      <c r="S18" s="19">
        <v>9</v>
      </c>
      <c r="T18" s="6" t="s">
        <v>13</v>
      </c>
      <c r="U18" s="14" t="s">
        <v>18</v>
      </c>
      <c r="V18" s="14" t="s">
        <v>25</v>
      </c>
      <c r="W18" s="14" t="s">
        <v>18</v>
      </c>
      <c r="X18" s="14" t="s">
        <v>18</v>
      </c>
      <c r="Y18" s="34">
        <f>I18</f>
        <v>22000</v>
      </c>
      <c r="Z18" s="36"/>
      <c r="AA18" s="36"/>
      <c r="AB18" s="36"/>
      <c r="AC18" s="34"/>
      <c r="AD18" s="34"/>
      <c r="AE18" s="40"/>
      <c r="AF18" s="41"/>
      <c r="AG18" s="35"/>
      <c r="AH18" s="35"/>
      <c r="AI18" s="32"/>
      <c r="AJ18" s="32"/>
      <c r="AK18" s="32"/>
      <c r="AN18" s="32"/>
    </row>
    <row r="19" spans="1:40">
      <c r="A19" s="19">
        <v>10</v>
      </c>
      <c r="B19" s="6" t="s">
        <v>14</v>
      </c>
      <c r="C19" s="14">
        <f>E19</f>
        <v>33400</v>
      </c>
      <c r="D19" s="14" t="s">
        <v>18</v>
      </c>
      <c r="E19" s="14">
        <v>33400</v>
      </c>
      <c r="F19" s="14" t="s">
        <v>25</v>
      </c>
      <c r="G19" s="19">
        <v>10</v>
      </c>
      <c r="H19" s="6" t="s">
        <v>14</v>
      </c>
      <c r="I19" s="14">
        <f>K19+L19</f>
        <v>40000</v>
      </c>
      <c r="J19" s="14" t="s">
        <v>18</v>
      </c>
      <c r="K19" s="14">
        <v>20000</v>
      </c>
      <c r="L19" s="14">
        <v>20000</v>
      </c>
      <c r="M19" s="19">
        <v>10</v>
      </c>
      <c r="N19" s="6" t="s">
        <v>14</v>
      </c>
      <c r="O19" s="14">
        <f>R19</f>
        <v>20000</v>
      </c>
      <c r="P19" s="14" t="s">
        <v>18</v>
      </c>
      <c r="Q19" s="14" t="s">
        <v>18</v>
      </c>
      <c r="R19" s="14">
        <v>20000</v>
      </c>
      <c r="S19" s="19">
        <v>10</v>
      </c>
      <c r="T19" s="6" t="s">
        <v>14</v>
      </c>
      <c r="U19" s="14">
        <f>X19</f>
        <v>20000</v>
      </c>
      <c r="V19" s="14" t="s">
        <v>18</v>
      </c>
      <c r="W19" s="14" t="s">
        <v>18</v>
      </c>
      <c r="X19" s="14">
        <v>20000</v>
      </c>
      <c r="Y19" s="31">
        <f>C19+I19+O19+U19</f>
        <v>113400</v>
      </c>
      <c r="Z19" s="31"/>
      <c r="AA19" s="31"/>
      <c r="AB19" s="31"/>
      <c r="AC19" s="31"/>
      <c r="AD19" s="31"/>
      <c r="AE19" s="27"/>
      <c r="AF19" s="11"/>
      <c r="AG19" s="11"/>
      <c r="AH19" s="11"/>
      <c r="AI19" s="27"/>
      <c r="AJ19" s="27"/>
      <c r="AK19" s="27"/>
    </row>
    <row r="20" spans="1:40" s="7" customFormat="1">
      <c r="A20" s="19">
        <v>11</v>
      </c>
      <c r="B20" s="6" t="s">
        <v>15</v>
      </c>
      <c r="C20" s="14" t="s">
        <v>18</v>
      </c>
      <c r="D20" s="14" t="s">
        <v>18</v>
      </c>
      <c r="E20" s="14" t="s">
        <v>18</v>
      </c>
      <c r="F20" s="14" t="s">
        <v>18</v>
      </c>
      <c r="G20" s="19">
        <v>11</v>
      </c>
      <c r="H20" s="6" t="s">
        <v>15</v>
      </c>
      <c r="I20" s="14" t="s">
        <v>18</v>
      </c>
      <c r="J20" s="14" t="s">
        <v>18</v>
      </c>
      <c r="K20" s="14" t="s">
        <v>18</v>
      </c>
      <c r="L20" s="14" t="s">
        <v>18</v>
      </c>
      <c r="M20" s="19">
        <v>11</v>
      </c>
      <c r="N20" s="6" t="s">
        <v>15</v>
      </c>
      <c r="O20" s="14" t="s">
        <v>18</v>
      </c>
      <c r="P20" s="14" t="s">
        <v>18</v>
      </c>
      <c r="Q20" s="14" t="s">
        <v>18</v>
      </c>
      <c r="R20" s="14" t="s">
        <v>18</v>
      </c>
      <c r="S20" s="19">
        <v>11</v>
      </c>
      <c r="T20" s="6" t="s">
        <v>15</v>
      </c>
      <c r="U20" s="14" t="s">
        <v>18</v>
      </c>
      <c r="V20" s="14" t="s">
        <v>18</v>
      </c>
      <c r="W20" s="14" t="s">
        <v>18</v>
      </c>
      <c r="X20" s="14" t="s">
        <v>18</v>
      </c>
      <c r="Y20" s="34"/>
      <c r="Z20" s="36"/>
      <c r="AA20" s="36"/>
      <c r="AB20" s="36"/>
      <c r="AC20" s="31"/>
      <c r="AD20" s="34"/>
      <c r="AE20" s="32"/>
      <c r="AF20" s="35"/>
      <c r="AG20" s="35"/>
      <c r="AH20" s="35"/>
      <c r="AI20" s="32"/>
      <c r="AJ20" s="32"/>
      <c r="AK20" s="32"/>
      <c r="AN20" s="32"/>
    </row>
    <row r="21" spans="1:40" s="7" customFormat="1">
      <c r="A21" s="19">
        <v>12</v>
      </c>
      <c r="B21" s="6" t="s">
        <v>17</v>
      </c>
      <c r="C21" s="14" t="s">
        <v>18</v>
      </c>
      <c r="D21" s="14" t="s">
        <v>18</v>
      </c>
      <c r="E21" s="14" t="s">
        <v>18</v>
      </c>
      <c r="F21" s="14" t="s">
        <v>18</v>
      </c>
      <c r="G21" s="19">
        <v>12</v>
      </c>
      <c r="H21" s="6" t="s">
        <v>17</v>
      </c>
      <c r="I21" s="14" t="s">
        <v>18</v>
      </c>
      <c r="J21" s="14" t="s">
        <v>18</v>
      </c>
      <c r="K21" s="14" t="s">
        <v>18</v>
      </c>
      <c r="L21" s="14" t="s">
        <v>18</v>
      </c>
      <c r="M21" s="19">
        <v>12</v>
      </c>
      <c r="N21" s="6" t="s">
        <v>17</v>
      </c>
      <c r="O21" s="14" t="s">
        <v>18</v>
      </c>
      <c r="P21" s="14" t="s">
        <v>18</v>
      </c>
      <c r="Q21" s="14" t="s">
        <v>18</v>
      </c>
      <c r="R21" s="14" t="s">
        <v>18</v>
      </c>
      <c r="S21" s="19">
        <v>12</v>
      </c>
      <c r="T21" s="6" t="s">
        <v>17</v>
      </c>
      <c r="U21" s="14">
        <f>X21</f>
        <v>15000</v>
      </c>
      <c r="V21" s="14" t="s">
        <v>18</v>
      </c>
      <c r="W21" s="14" t="s">
        <v>18</v>
      </c>
      <c r="X21" s="14">
        <v>15000</v>
      </c>
      <c r="Y21" s="34">
        <f>U21</f>
        <v>15000</v>
      </c>
      <c r="Z21" s="34"/>
      <c r="AA21" s="34"/>
      <c r="AB21" s="34"/>
      <c r="AC21" s="34"/>
      <c r="AD21" s="34"/>
      <c r="AE21" s="40"/>
      <c r="AF21" s="41"/>
      <c r="AG21" s="56"/>
      <c r="AH21" s="42"/>
      <c r="AI21" s="43"/>
      <c r="AJ21" s="43"/>
      <c r="AK21" s="32"/>
      <c r="AN21" s="32"/>
    </row>
    <row r="22" spans="1:40">
      <c r="A22" s="4"/>
      <c r="B22" s="5" t="s">
        <v>4</v>
      </c>
      <c r="C22" s="14">
        <f>SUM(C10:C21)</f>
        <v>2474950</v>
      </c>
      <c r="D22" s="12">
        <f>SUM(D10:D21)</f>
        <v>968183</v>
      </c>
      <c r="E22" s="12">
        <f>SUM(E10:E21)</f>
        <v>767583</v>
      </c>
      <c r="F22" s="12">
        <f>SUM(F10:F21)</f>
        <v>739184</v>
      </c>
      <c r="G22" s="4"/>
      <c r="H22" s="5" t="s">
        <v>4</v>
      </c>
      <c r="I22" s="14">
        <f>SUM(I10:I21)</f>
        <v>2962550</v>
      </c>
      <c r="J22" s="12">
        <f>SUM(J10:J21)</f>
        <v>732183</v>
      </c>
      <c r="K22" s="12">
        <f>SUM(K10:K21)</f>
        <v>959183</v>
      </c>
      <c r="L22" s="12">
        <f>SUM(L10:L21)</f>
        <v>1271184</v>
      </c>
      <c r="M22" s="4"/>
      <c r="N22" s="5" t="s">
        <v>4</v>
      </c>
      <c r="O22" s="14">
        <f>SUM(O10:O21)</f>
        <v>2310361</v>
      </c>
      <c r="P22" s="12">
        <f>SUM(P10:P21)</f>
        <v>826994</v>
      </c>
      <c r="Q22" s="12">
        <f>SUM(Q10:Q21)</f>
        <v>734183</v>
      </c>
      <c r="R22" s="12">
        <f>SUM(R10:R21)</f>
        <v>749184</v>
      </c>
      <c r="S22" s="4"/>
      <c r="T22" s="5" t="s">
        <v>4</v>
      </c>
      <c r="U22" s="14">
        <f>SUM(U10:U21)</f>
        <v>2570950</v>
      </c>
      <c r="V22" s="12">
        <f>SUM(V10:V21)</f>
        <v>762183</v>
      </c>
      <c r="W22" s="12">
        <f>SUM(W10:W21)</f>
        <v>739183</v>
      </c>
      <c r="X22" s="12">
        <f>SUM(X10:X21)</f>
        <v>1069584</v>
      </c>
      <c r="Y22" s="31"/>
      <c r="Z22" s="31"/>
      <c r="AA22" s="31"/>
      <c r="AB22" s="31"/>
      <c r="AC22" s="31"/>
      <c r="AD22" s="31"/>
      <c r="AE22" s="27"/>
      <c r="AF22" s="47"/>
      <c r="AG22" s="57"/>
      <c r="AH22" s="47"/>
      <c r="AI22" s="48"/>
      <c r="AJ22" s="48"/>
      <c r="AK22" s="27"/>
      <c r="AN22" s="32"/>
    </row>
    <row r="23" spans="1:40">
      <c r="G23" s="2"/>
      <c r="H23" s="1"/>
      <c r="I23" s="1"/>
      <c r="M23" s="2"/>
      <c r="N23" s="1"/>
      <c r="O23" s="1"/>
      <c r="S23" s="2"/>
      <c r="T23" s="1"/>
      <c r="U23" s="1"/>
      <c r="Y23" s="34">
        <f>SUM(Y10:Y22)</f>
        <v>10318811</v>
      </c>
      <c r="AC23" s="31"/>
      <c r="AE23" s="7"/>
      <c r="AF23" s="9"/>
      <c r="AG23" s="58"/>
      <c r="AN23" s="32"/>
    </row>
    <row r="24" spans="1:40">
      <c r="G24" s="2"/>
      <c r="H24" s="1"/>
      <c r="I24" s="1"/>
      <c r="M24" s="2"/>
      <c r="N24" s="1"/>
      <c r="O24" s="1"/>
      <c r="S24" s="2"/>
      <c r="T24" s="1"/>
      <c r="U24" s="1"/>
      <c r="Y24" s="26">
        <f>9695000+เงินเดือน!F20</f>
        <v>10318811</v>
      </c>
      <c r="AC24" s="31"/>
      <c r="AF24" s="9"/>
      <c r="AG24" s="59"/>
      <c r="AN24" s="32"/>
    </row>
    <row r="25" spans="1:40">
      <c r="A25" s="135" t="s">
        <v>32</v>
      </c>
      <c r="B25" s="135"/>
      <c r="C25" s="135"/>
      <c r="D25" s="135"/>
      <c r="E25" s="135"/>
      <c r="F25" s="135"/>
      <c r="G25" s="135" t="s">
        <v>32</v>
      </c>
      <c r="H25" s="135"/>
      <c r="I25" s="135"/>
      <c r="J25" s="135"/>
      <c r="K25" s="135"/>
      <c r="L25" s="135"/>
      <c r="M25" s="135" t="s">
        <v>32</v>
      </c>
      <c r="N25" s="135"/>
      <c r="O25" s="135"/>
      <c r="P25" s="135"/>
      <c r="Q25" s="135"/>
      <c r="R25" s="135"/>
      <c r="S25" s="135" t="s">
        <v>32</v>
      </c>
      <c r="T25" s="135"/>
      <c r="U25" s="135"/>
      <c r="V25" s="135"/>
      <c r="W25" s="135"/>
      <c r="X25" s="135"/>
      <c r="AC25" s="31"/>
      <c r="AF25" s="9"/>
      <c r="AG25" s="58"/>
      <c r="AN25" s="32"/>
    </row>
    <row r="26" spans="1:40" ht="23.25">
      <c r="A26" s="135" t="s">
        <v>33</v>
      </c>
      <c r="B26" s="135"/>
      <c r="C26" s="135"/>
      <c r="D26" s="135"/>
      <c r="E26" s="135"/>
      <c r="F26" s="135"/>
      <c r="G26" s="135" t="s">
        <v>33</v>
      </c>
      <c r="H26" s="135"/>
      <c r="I26" s="135"/>
      <c r="J26" s="135"/>
      <c r="K26" s="135"/>
      <c r="L26" s="135"/>
      <c r="M26" s="135" t="s">
        <v>33</v>
      </c>
      <c r="N26" s="135"/>
      <c r="O26" s="135"/>
      <c r="P26" s="135"/>
      <c r="Q26" s="135"/>
      <c r="R26" s="135"/>
      <c r="S26" s="135" t="s">
        <v>33</v>
      </c>
      <c r="T26" s="135"/>
      <c r="U26" s="135"/>
      <c r="V26" s="135"/>
      <c r="W26" s="135"/>
      <c r="X26" s="135"/>
      <c r="Y26" s="31"/>
      <c r="Z26" s="31"/>
      <c r="AA26" s="31"/>
      <c r="AB26" s="31"/>
      <c r="AC26" s="31"/>
      <c r="AD26" s="31"/>
      <c r="AG26" s="60"/>
      <c r="AN26" s="32"/>
    </row>
    <row r="27" spans="1:40">
      <c r="A27" s="135" t="s">
        <v>33</v>
      </c>
      <c r="B27" s="135"/>
      <c r="C27" s="135"/>
      <c r="D27" s="135"/>
      <c r="E27" s="135"/>
      <c r="F27" s="135"/>
      <c r="G27" s="135" t="s">
        <v>33</v>
      </c>
      <c r="H27" s="135"/>
      <c r="I27" s="135"/>
      <c r="J27" s="135"/>
      <c r="K27" s="135"/>
      <c r="L27" s="135"/>
      <c r="M27" s="135" t="s">
        <v>33</v>
      </c>
      <c r="N27" s="135"/>
      <c r="O27" s="135"/>
      <c r="P27" s="135"/>
      <c r="Q27" s="135"/>
      <c r="R27" s="135"/>
      <c r="S27" s="135" t="s">
        <v>33</v>
      </c>
      <c r="T27" s="135"/>
      <c r="U27" s="135"/>
      <c r="V27" s="135"/>
      <c r="W27" s="135"/>
      <c r="X27" s="135"/>
      <c r="Y27" s="31"/>
      <c r="Z27" s="31"/>
      <c r="AA27" s="31"/>
      <c r="AB27" s="31"/>
      <c r="AC27" s="31"/>
      <c r="AD27" s="31"/>
      <c r="AG27" s="58"/>
      <c r="AI27" s="26"/>
      <c r="AJ27" s="26"/>
      <c r="AN27" s="32"/>
    </row>
    <row r="28" spans="1:40">
      <c r="A28" s="18"/>
      <c r="B28" s="18"/>
      <c r="C28" s="18"/>
      <c r="D28" s="16"/>
      <c r="E28" s="16"/>
      <c r="F28" s="16"/>
      <c r="G28" s="18"/>
      <c r="H28" s="18"/>
      <c r="I28" s="18"/>
      <c r="J28" s="16"/>
      <c r="K28" s="16"/>
      <c r="L28" s="16"/>
      <c r="M28" s="18"/>
      <c r="N28" s="18"/>
      <c r="O28" s="18"/>
      <c r="P28" s="16"/>
      <c r="Q28" s="16"/>
      <c r="R28" s="16"/>
      <c r="S28" s="18"/>
      <c r="T28" s="18"/>
      <c r="U28" s="18"/>
      <c r="V28" s="16"/>
      <c r="W28" s="16"/>
      <c r="X28" s="16"/>
      <c r="Y28" s="31"/>
      <c r="Z28" s="31"/>
      <c r="AA28" s="31"/>
      <c r="AB28" s="31"/>
      <c r="AC28" s="31"/>
      <c r="AD28" s="31"/>
      <c r="AG28" s="58"/>
      <c r="AN28" s="32"/>
    </row>
    <row r="29" spans="1:40">
      <c r="G29" s="2"/>
      <c r="H29" s="1"/>
      <c r="I29" s="1"/>
      <c r="M29" s="2"/>
      <c r="N29" s="1"/>
      <c r="O29" s="1"/>
      <c r="S29" s="2"/>
      <c r="T29" s="1"/>
      <c r="U29" s="1"/>
      <c r="Y29" s="31"/>
      <c r="Z29" s="38"/>
      <c r="AA29" s="38"/>
      <c r="AB29" s="38"/>
      <c r="AC29" s="31"/>
      <c r="AD29" s="31"/>
      <c r="AG29" s="59"/>
      <c r="AH29" s="9"/>
      <c r="AI29" s="21"/>
      <c r="AJ29" s="21"/>
      <c r="AK29" s="21"/>
      <c r="AN29" s="32"/>
    </row>
    <row r="30" spans="1:40">
      <c r="A30" s="137" t="s">
        <v>31</v>
      </c>
      <c r="B30" s="137"/>
      <c r="C30" s="137"/>
      <c r="D30" s="137"/>
      <c r="E30" s="137"/>
      <c r="F30" s="137"/>
      <c r="G30" s="137" t="s">
        <v>31</v>
      </c>
      <c r="H30" s="137"/>
      <c r="I30" s="137"/>
      <c r="J30" s="137"/>
      <c r="K30" s="137"/>
      <c r="L30" s="137"/>
      <c r="M30" s="137" t="s">
        <v>31</v>
      </c>
      <c r="N30" s="137"/>
      <c r="O30" s="137"/>
      <c r="P30" s="137"/>
      <c r="Q30" s="137"/>
      <c r="R30" s="137"/>
      <c r="S30" s="137" t="s">
        <v>31</v>
      </c>
      <c r="T30" s="137"/>
      <c r="U30" s="137"/>
      <c r="V30" s="137"/>
      <c r="W30" s="137"/>
      <c r="X30" s="137"/>
      <c r="Y30" s="31"/>
      <c r="Z30" s="31"/>
      <c r="AA30" s="31"/>
      <c r="AB30" s="31"/>
      <c r="AC30" s="31"/>
      <c r="AD30" s="31"/>
      <c r="AF30" s="44"/>
      <c r="AG30" s="57"/>
      <c r="AH30" s="44"/>
      <c r="AI30" s="45"/>
      <c r="AJ30" s="45"/>
      <c r="AK30" s="46"/>
      <c r="AN30" s="32"/>
    </row>
    <row r="31" spans="1:40">
      <c r="A31" s="137" t="s">
        <v>5</v>
      </c>
      <c r="B31" s="137"/>
      <c r="C31" s="137"/>
      <c r="D31" s="137"/>
      <c r="E31" s="137"/>
      <c r="F31" s="137"/>
      <c r="G31" s="137" t="s">
        <v>5</v>
      </c>
      <c r="H31" s="137"/>
      <c r="I31" s="137"/>
      <c r="J31" s="137"/>
      <c r="K31" s="137"/>
      <c r="L31" s="137"/>
      <c r="M31" s="137" t="s">
        <v>5</v>
      </c>
      <c r="N31" s="137"/>
      <c r="O31" s="137"/>
      <c r="P31" s="137"/>
      <c r="Q31" s="137"/>
      <c r="R31" s="137"/>
      <c r="S31" s="137" t="s">
        <v>5</v>
      </c>
      <c r="T31" s="137"/>
      <c r="U31" s="137"/>
      <c r="V31" s="137"/>
      <c r="W31" s="137"/>
      <c r="X31" s="137"/>
      <c r="Y31" s="31"/>
      <c r="Z31" s="31"/>
      <c r="AA31" s="31"/>
      <c r="AB31" s="31"/>
      <c r="AC31" s="31"/>
      <c r="AD31" s="31"/>
      <c r="AG31" s="58"/>
      <c r="AI31" s="26"/>
      <c r="AK31" s="26"/>
    </row>
    <row r="32" spans="1:40">
      <c r="A32" s="136" t="s">
        <v>30</v>
      </c>
      <c r="B32" s="136"/>
      <c r="C32" s="136"/>
      <c r="D32" s="136"/>
      <c r="E32" s="136"/>
      <c r="F32" s="136"/>
      <c r="G32" s="136" t="s">
        <v>30</v>
      </c>
      <c r="H32" s="136"/>
      <c r="I32" s="136"/>
      <c r="J32" s="136"/>
      <c r="K32" s="136"/>
      <c r="L32" s="136"/>
      <c r="M32" s="136" t="s">
        <v>30</v>
      </c>
      <c r="N32" s="136"/>
      <c r="O32" s="136"/>
      <c r="P32" s="136"/>
      <c r="Q32" s="136"/>
      <c r="R32" s="136"/>
      <c r="S32" s="136" t="s">
        <v>30</v>
      </c>
      <c r="T32" s="136"/>
      <c r="U32" s="136"/>
      <c r="V32" s="136"/>
      <c r="W32" s="136"/>
      <c r="X32" s="136"/>
      <c r="Y32" s="31"/>
      <c r="Z32" s="31"/>
      <c r="AA32" s="31"/>
      <c r="AB32" s="31"/>
      <c r="AC32" s="31"/>
      <c r="AD32" s="31"/>
      <c r="AG32" s="58"/>
    </row>
    <row r="33" spans="1:41">
      <c r="G33" s="2"/>
      <c r="H33" s="1"/>
      <c r="I33" s="1"/>
      <c r="M33" s="2"/>
      <c r="N33" s="1"/>
      <c r="O33" s="1"/>
      <c r="S33" s="2"/>
      <c r="T33" s="1"/>
      <c r="U33" s="1"/>
      <c r="Y33" s="31"/>
      <c r="Z33" s="31"/>
      <c r="AA33" s="31"/>
      <c r="AB33" s="31"/>
      <c r="AC33" s="31"/>
      <c r="AD33" s="31"/>
      <c r="AF33" s="13"/>
      <c r="AG33" s="58"/>
      <c r="AK33" s="26"/>
    </row>
    <row r="34" spans="1:41">
      <c r="G34" s="2"/>
      <c r="H34" s="1"/>
      <c r="I34" s="1"/>
      <c r="M34" s="2"/>
      <c r="N34" s="1"/>
      <c r="O34" s="1"/>
      <c r="S34" s="2"/>
      <c r="T34" s="1"/>
      <c r="U34" s="1"/>
      <c r="Y34" s="31"/>
      <c r="Z34" s="31"/>
      <c r="AA34" s="31"/>
      <c r="AB34" s="31"/>
      <c r="AC34" s="31"/>
      <c r="AD34" s="31"/>
      <c r="AG34" s="58"/>
      <c r="AK34" s="26"/>
    </row>
    <row r="35" spans="1:41">
      <c r="G35" s="2"/>
      <c r="H35" s="1"/>
      <c r="I35" s="1"/>
      <c r="M35" s="2"/>
      <c r="N35" s="1"/>
      <c r="O35" s="1"/>
      <c r="S35" s="2"/>
      <c r="T35" s="1"/>
      <c r="U35" s="1"/>
      <c r="Y35" s="31"/>
      <c r="Z35" s="31"/>
      <c r="AA35" s="31"/>
      <c r="AB35" s="31"/>
      <c r="AC35" s="31"/>
      <c r="AD35" s="31"/>
      <c r="AG35" s="58"/>
      <c r="AK35" s="26"/>
    </row>
    <row r="36" spans="1:41">
      <c r="A36" s="129" t="s">
        <v>29</v>
      </c>
      <c r="B36" s="129"/>
      <c r="C36" s="129"/>
      <c r="D36" s="129"/>
      <c r="E36" s="129"/>
      <c r="F36" s="129"/>
      <c r="G36" s="129" t="s">
        <v>29</v>
      </c>
      <c r="H36" s="129"/>
      <c r="I36" s="129"/>
      <c r="J36" s="129"/>
      <c r="K36" s="129"/>
      <c r="L36" s="129"/>
      <c r="M36" s="129" t="s">
        <v>29</v>
      </c>
      <c r="N36" s="129"/>
      <c r="O36" s="129"/>
      <c r="P36" s="129"/>
      <c r="Q36" s="129"/>
      <c r="R36" s="129"/>
      <c r="S36" s="129" t="s">
        <v>29</v>
      </c>
      <c r="T36" s="129"/>
      <c r="U36" s="129"/>
      <c r="V36" s="129"/>
      <c r="W36" s="129"/>
      <c r="X36" s="129"/>
      <c r="Y36" s="31"/>
      <c r="Z36" s="31"/>
      <c r="AA36" s="31"/>
      <c r="AB36" s="31"/>
      <c r="AC36" s="31"/>
      <c r="AD36" s="31"/>
      <c r="AF36" s="49"/>
      <c r="AG36" s="61"/>
      <c r="AH36" s="49"/>
      <c r="AI36" s="50"/>
      <c r="AJ36" s="50"/>
      <c r="AK36" s="51"/>
      <c r="AL36" s="50"/>
    </row>
    <row r="37" spans="1:41">
      <c r="A37" s="129" t="s">
        <v>27</v>
      </c>
      <c r="B37" s="129"/>
      <c r="C37" s="129"/>
      <c r="D37" s="129"/>
      <c r="E37" s="129"/>
      <c r="F37" s="129"/>
      <c r="G37" s="129" t="s">
        <v>27</v>
      </c>
      <c r="H37" s="129"/>
      <c r="I37" s="129"/>
      <c r="J37" s="129"/>
      <c r="K37" s="129"/>
      <c r="L37" s="129"/>
      <c r="M37" s="129" t="s">
        <v>27</v>
      </c>
      <c r="N37" s="129"/>
      <c r="O37" s="129"/>
      <c r="P37" s="129"/>
      <c r="Q37" s="129"/>
      <c r="R37" s="129"/>
      <c r="S37" s="129" t="s">
        <v>27</v>
      </c>
      <c r="T37" s="129"/>
      <c r="U37" s="129"/>
      <c r="V37" s="129"/>
      <c r="W37" s="129"/>
      <c r="X37" s="129"/>
      <c r="Y37" s="31"/>
      <c r="Z37" s="31"/>
      <c r="AA37" s="31"/>
      <c r="AB37" s="31"/>
      <c r="AC37" s="31"/>
      <c r="AD37" s="31"/>
      <c r="AF37" s="52"/>
      <c r="AG37" s="62"/>
      <c r="AH37" s="52"/>
      <c r="AI37" s="53"/>
      <c r="AJ37" s="53"/>
      <c r="AK37" s="54"/>
      <c r="AL37" s="55"/>
    </row>
    <row r="38" spans="1:41">
      <c r="A38" s="129" t="s">
        <v>57</v>
      </c>
      <c r="B38" s="129"/>
      <c r="C38" s="129"/>
      <c r="D38" s="129"/>
      <c r="E38" s="129"/>
      <c r="F38" s="129"/>
      <c r="G38" s="129" t="s">
        <v>47</v>
      </c>
      <c r="H38" s="129"/>
      <c r="I38" s="129"/>
      <c r="J38" s="129"/>
      <c r="K38" s="129"/>
      <c r="L38" s="129"/>
      <c r="M38" s="129" t="s">
        <v>58</v>
      </c>
      <c r="N38" s="129"/>
      <c r="O38" s="129"/>
      <c r="P38" s="129"/>
      <c r="Q38" s="129"/>
      <c r="R38" s="129"/>
      <c r="S38" s="129" t="s">
        <v>46</v>
      </c>
      <c r="T38" s="129"/>
      <c r="U38" s="129"/>
      <c r="V38" s="129"/>
      <c r="W38" s="129"/>
      <c r="X38" s="129"/>
      <c r="Y38" s="31"/>
      <c r="Z38" s="31"/>
      <c r="AA38" s="31"/>
      <c r="AB38" s="31"/>
      <c r="AC38" s="31"/>
      <c r="AD38" s="31"/>
      <c r="AG38" s="58"/>
      <c r="AI38" s="26"/>
      <c r="AJ38" s="26"/>
      <c r="AK38" s="21"/>
    </row>
    <row r="39" spans="1:41">
      <c r="A39" s="130" t="s">
        <v>35</v>
      </c>
      <c r="B39" s="130"/>
      <c r="C39" s="130"/>
      <c r="D39" s="130"/>
      <c r="E39" s="130"/>
      <c r="F39" s="130"/>
      <c r="G39" s="130" t="s">
        <v>35</v>
      </c>
      <c r="H39" s="130"/>
      <c r="I39" s="130"/>
      <c r="J39" s="130"/>
      <c r="K39" s="130"/>
      <c r="L39" s="130"/>
      <c r="M39" s="130" t="s">
        <v>35</v>
      </c>
      <c r="N39" s="130"/>
      <c r="O39" s="130"/>
      <c r="P39" s="130"/>
      <c r="Q39" s="130"/>
      <c r="R39" s="130"/>
      <c r="S39" s="130" t="s">
        <v>35</v>
      </c>
      <c r="T39" s="130"/>
      <c r="U39" s="130"/>
      <c r="V39" s="130"/>
      <c r="W39" s="130"/>
      <c r="X39" s="130"/>
      <c r="Y39" s="31"/>
      <c r="Z39" s="31"/>
      <c r="AA39" s="31"/>
      <c r="AB39" s="31"/>
      <c r="AC39" s="31"/>
      <c r="AD39" s="31"/>
      <c r="AF39" s="11"/>
      <c r="AG39" s="58"/>
      <c r="AK39" s="7"/>
    </row>
    <row r="40" spans="1:41">
      <c r="A40" s="33"/>
      <c r="B40" s="33" t="s">
        <v>36</v>
      </c>
      <c r="C40" s="33"/>
      <c r="D40" s="33"/>
      <c r="E40" s="33"/>
      <c r="F40" s="33"/>
      <c r="G40" s="33"/>
      <c r="H40" s="33" t="s">
        <v>36</v>
      </c>
      <c r="I40" s="33"/>
      <c r="J40" s="33"/>
      <c r="K40" s="33"/>
      <c r="L40" s="33"/>
      <c r="M40" s="33"/>
      <c r="N40" s="33" t="s">
        <v>36</v>
      </c>
      <c r="O40" s="33"/>
      <c r="P40" s="33"/>
      <c r="Q40" s="33"/>
      <c r="R40" s="33"/>
      <c r="S40" s="33"/>
      <c r="T40" s="33" t="s">
        <v>36</v>
      </c>
      <c r="U40" s="33"/>
      <c r="V40" s="33"/>
      <c r="W40" s="33"/>
      <c r="X40" s="33"/>
      <c r="Y40" s="31"/>
      <c r="Z40" s="31"/>
      <c r="AA40" s="31"/>
      <c r="AB40" s="31"/>
      <c r="AC40" s="31"/>
      <c r="AD40" s="31"/>
      <c r="AE40" s="26"/>
      <c r="AF40" s="11"/>
      <c r="AG40" s="58"/>
      <c r="AI40" s="26"/>
      <c r="AJ40" s="26"/>
      <c r="AK40" s="21"/>
    </row>
    <row r="41" spans="1:4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31"/>
      <c r="Z41" s="31"/>
      <c r="AA41" s="31"/>
      <c r="AB41" s="31"/>
      <c r="AC41" s="31"/>
      <c r="AD41" s="31"/>
      <c r="AG41" s="58"/>
    </row>
    <row r="42" spans="1:41">
      <c r="A42" s="131" t="s">
        <v>1</v>
      </c>
      <c r="B42" s="131" t="s">
        <v>2</v>
      </c>
      <c r="C42" s="133" t="s">
        <v>3</v>
      </c>
      <c r="D42" s="133"/>
      <c r="E42" s="133"/>
      <c r="F42" s="133"/>
      <c r="G42" s="131" t="s">
        <v>1</v>
      </c>
      <c r="H42" s="131" t="s">
        <v>2</v>
      </c>
      <c r="I42" s="133" t="s">
        <v>3</v>
      </c>
      <c r="J42" s="133"/>
      <c r="K42" s="133"/>
      <c r="L42" s="133"/>
      <c r="M42" s="131" t="s">
        <v>1</v>
      </c>
      <c r="N42" s="131" t="s">
        <v>2</v>
      </c>
      <c r="O42" s="133" t="s">
        <v>3</v>
      </c>
      <c r="P42" s="133"/>
      <c r="Q42" s="133"/>
      <c r="R42" s="133"/>
      <c r="S42" s="131" t="s">
        <v>1</v>
      </c>
      <c r="T42" s="131" t="s">
        <v>2</v>
      </c>
      <c r="U42" s="133" t="s">
        <v>3</v>
      </c>
      <c r="V42" s="133"/>
      <c r="W42" s="133"/>
      <c r="X42" s="133"/>
      <c r="Y42" s="31"/>
      <c r="Z42" s="31"/>
      <c r="AA42" s="31"/>
      <c r="AB42" s="31"/>
      <c r="AC42" s="31"/>
      <c r="AD42" s="31"/>
      <c r="AG42" s="58"/>
    </row>
    <row r="43" spans="1:41">
      <c r="A43" s="132"/>
      <c r="B43" s="132"/>
      <c r="C43" s="3" t="s">
        <v>4</v>
      </c>
      <c r="D43" s="15" t="s">
        <v>21</v>
      </c>
      <c r="E43" s="15" t="s">
        <v>22</v>
      </c>
      <c r="F43" s="15" t="s">
        <v>23</v>
      </c>
      <c r="G43" s="132"/>
      <c r="H43" s="132"/>
      <c r="I43" s="3" t="s">
        <v>4</v>
      </c>
      <c r="J43" s="15" t="s">
        <v>48</v>
      </c>
      <c r="K43" s="15" t="s">
        <v>49</v>
      </c>
      <c r="L43" s="15" t="s">
        <v>50</v>
      </c>
      <c r="M43" s="132"/>
      <c r="N43" s="132"/>
      <c r="O43" s="3" t="s">
        <v>4</v>
      </c>
      <c r="P43" s="15" t="s">
        <v>53</v>
      </c>
      <c r="Q43" s="15" t="s">
        <v>51</v>
      </c>
      <c r="R43" s="15" t="s">
        <v>52</v>
      </c>
      <c r="S43" s="132"/>
      <c r="T43" s="132"/>
      <c r="U43" s="3" t="s">
        <v>4</v>
      </c>
      <c r="V43" s="15" t="s">
        <v>54</v>
      </c>
      <c r="W43" s="15" t="s">
        <v>55</v>
      </c>
      <c r="X43" s="15" t="s">
        <v>56</v>
      </c>
      <c r="Y43" s="31"/>
      <c r="Z43" s="31"/>
      <c r="AA43" s="31"/>
      <c r="AB43" s="31"/>
      <c r="AC43" s="31"/>
      <c r="AD43" s="31"/>
      <c r="AG43" s="58"/>
      <c r="AK43" s="21"/>
      <c r="AL43" s="21"/>
    </row>
    <row r="44" spans="1:41">
      <c r="A44" s="19">
        <v>1</v>
      </c>
      <c r="B44" s="6" t="s">
        <v>6</v>
      </c>
      <c r="C44" s="14" t="s">
        <v>25</v>
      </c>
      <c r="D44" s="14" t="s">
        <v>25</v>
      </c>
      <c r="E44" s="14" t="s">
        <v>25</v>
      </c>
      <c r="F44" s="14" t="s">
        <v>25</v>
      </c>
      <c r="G44" s="19">
        <v>1</v>
      </c>
      <c r="H44" s="6" t="s">
        <v>6</v>
      </c>
      <c r="I44" s="14" t="s">
        <v>25</v>
      </c>
      <c r="J44" s="14" t="s">
        <v>25</v>
      </c>
      <c r="K44" s="14" t="s">
        <v>25</v>
      </c>
      <c r="L44" s="14" t="s">
        <v>25</v>
      </c>
      <c r="M44" s="19">
        <v>1</v>
      </c>
      <c r="N44" s="6" t="s">
        <v>6</v>
      </c>
      <c r="O44" s="14" t="s">
        <v>25</v>
      </c>
      <c r="P44" s="14" t="s">
        <v>25</v>
      </c>
      <c r="Q44" s="14" t="s">
        <v>25</v>
      </c>
      <c r="R44" s="14" t="s">
        <v>25</v>
      </c>
      <c r="S44" s="19">
        <v>1</v>
      </c>
      <c r="T44" s="6" t="s">
        <v>6</v>
      </c>
      <c r="U44" s="14" t="s">
        <v>25</v>
      </c>
      <c r="V44" s="14" t="s">
        <v>25</v>
      </c>
      <c r="W44" s="14" t="s">
        <v>25</v>
      </c>
      <c r="X44" s="14" t="s">
        <v>25</v>
      </c>
      <c r="Y44" s="31"/>
      <c r="Z44" s="31"/>
      <c r="AA44" s="31"/>
      <c r="AB44" s="31"/>
      <c r="AC44" s="31"/>
      <c r="AD44" s="31"/>
      <c r="AF44" s="11"/>
      <c r="AG44" s="58"/>
      <c r="AK44" s="21"/>
    </row>
    <row r="45" spans="1:41">
      <c r="A45" s="19">
        <v>2</v>
      </c>
      <c r="B45" s="6" t="s">
        <v>24</v>
      </c>
      <c r="C45" s="22">
        <f>SUM(D45+E45+F45)</f>
        <v>73470</v>
      </c>
      <c r="D45" s="12">
        <f>เงินเดือน!G13/12</f>
        <v>24490</v>
      </c>
      <c r="E45" s="12">
        <f>D45</f>
        <v>24490</v>
      </c>
      <c r="F45" s="12">
        <f>D45</f>
        <v>24490</v>
      </c>
      <c r="G45" s="19">
        <v>2</v>
      </c>
      <c r="H45" s="6" t="s">
        <v>24</v>
      </c>
      <c r="I45" s="22">
        <f>SUM(J45+K45+L45)</f>
        <v>73470</v>
      </c>
      <c r="J45" s="12">
        <f>D45</f>
        <v>24490</v>
      </c>
      <c r="K45" s="12">
        <f>D45</f>
        <v>24490</v>
      </c>
      <c r="L45" s="12">
        <f>D45</f>
        <v>24490</v>
      </c>
      <c r="M45" s="19">
        <v>2</v>
      </c>
      <c r="N45" s="6" t="s">
        <v>24</v>
      </c>
      <c r="O45" s="22">
        <f>SUM(P45+Q45+R45)</f>
        <v>73470</v>
      </c>
      <c r="P45" s="12">
        <f>J45</f>
        <v>24490</v>
      </c>
      <c r="Q45" s="12">
        <f>J45</f>
        <v>24490</v>
      </c>
      <c r="R45" s="12">
        <f>J45</f>
        <v>24490</v>
      </c>
      <c r="S45" s="19">
        <v>2</v>
      </c>
      <c r="T45" s="6" t="s">
        <v>24</v>
      </c>
      <c r="U45" s="22">
        <f>SUM(V45+W45+X45)</f>
        <v>73470</v>
      </c>
      <c r="V45" s="12">
        <f>R45</f>
        <v>24490</v>
      </c>
      <c r="W45" s="12">
        <f>R45</f>
        <v>24490</v>
      </c>
      <c r="X45" s="12">
        <f>R45</f>
        <v>24490</v>
      </c>
      <c r="Y45" s="31">
        <f>C45+I45+O45+U45</f>
        <v>293880</v>
      </c>
      <c r="Z45" s="31"/>
      <c r="AA45" s="31"/>
      <c r="AB45" s="31"/>
      <c r="AC45" s="31"/>
      <c r="AD45" s="31"/>
      <c r="AG45" s="58"/>
    </row>
    <row r="46" spans="1:41">
      <c r="A46" s="19">
        <v>3</v>
      </c>
      <c r="B46" s="6" t="s">
        <v>8</v>
      </c>
      <c r="C46" s="19" t="s">
        <v>18</v>
      </c>
      <c r="D46" s="14" t="s">
        <v>18</v>
      </c>
      <c r="E46" s="14" t="s">
        <v>18</v>
      </c>
      <c r="F46" s="14" t="s">
        <v>18</v>
      </c>
      <c r="G46" s="19">
        <v>3</v>
      </c>
      <c r="H46" s="6" t="s">
        <v>8</v>
      </c>
      <c r="I46" s="19" t="s">
        <v>18</v>
      </c>
      <c r="J46" s="14" t="s">
        <v>18</v>
      </c>
      <c r="K46" s="14" t="s">
        <v>18</v>
      </c>
      <c r="L46" s="14" t="s">
        <v>18</v>
      </c>
      <c r="M46" s="19">
        <v>3</v>
      </c>
      <c r="N46" s="6" t="s">
        <v>8</v>
      </c>
      <c r="O46" s="19" t="s">
        <v>18</v>
      </c>
      <c r="P46" s="14" t="s">
        <v>18</v>
      </c>
      <c r="Q46" s="14" t="s">
        <v>18</v>
      </c>
      <c r="R46" s="14" t="s">
        <v>18</v>
      </c>
      <c r="S46" s="19">
        <v>3</v>
      </c>
      <c r="T46" s="6" t="s">
        <v>8</v>
      </c>
      <c r="U46" s="19" t="s">
        <v>18</v>
      </c>
      <c r="V46" s="14" t="s">
        <v>18</v>
      </c>
      <c r="W46" s="14" t="s">
        <v>18</v>
      </c>
      <c r="X46" s="14" t="s">
        <v>18</v>
      </c>
      <c r="Y46" s="31"/>
      <c r="Z46" s="31"/>
      <c r="AA46" s="31"/>
      <c r="AB46" s="31"/>
      <c r="AC46" s="31"/>
      <c r="AD46" s="31"/>
      <c r="AG46" s="58"/>
    </row>
    <row r="47" spans="1:41">
      <c r="A47" s="19">
        <v>4</v>
      </c>
      <c r="B47" s="6" t="s">
        <v>16</v>
      </c>
      <c r="C47" s="21">
        <f>SUM(D47+E47+F47)</f>
        <v>60810</v>
      </c>
      <c r="D47" s="12">
        <f>เงินเดือน!G14/12</f>
        <v>20270</v>
      </c>
      <c r="E47" s="12">
        <f>D47</f>
        <v>20270</v>
      </c>
      <c r="F47" s="12">
        <f>D47</f>
        <v>20270</v>
      </c>
      <c r="G47" s="19">
        <v>4</v>
      </c>
      <c r="H47" s="6" t="s">
        <v>16</v>
      </c>
      <c r="I47" s="21">
        <f>SUM(J47+K47+L47)</f>
        <v>60810</v>
      </c>
      <c r="J47" s="12">
        <f>D47</f>
        <v>20270</v>
      </c>
      <c r="K47" s="12">
        <f>D47</f>
        <v>20270</v>
      </c>
      <c r="L47" s="12">
        <f>D47</f>
        <v>20270</v>
      </c>
      <c r="M47" s="19">
        <v>4</v>
      </c>
      <c r="N47" s="6" t="s">
        <v>16</v>
      </c>
      <c r="O47" s="21">
        <f>SUM(P47+Q47+R47)</f>
        <v>60810</v>
      </c>
      <c r="P47" s="12">
        <f>L47</f>
        <v>20270</v>
      </c>
      <c r="Q47" s="12">
        <f>L47</f>
        <v>20270</v>
      </c>
      <c r="R47" s="12">
        <f>L47</f>
        <v>20270</v>
      </c>
      <c r="S47" s="19">
        <v>4</v>
      </c>
      <c r="T47" s="6" t="s">
        <v>16</v>
      </c>
      <c r="U47" s="21">
        <f>SUM(V47+W47+X47)</f>
        <v>60810</v>
      </c>
      <c r="V47" s="12">
        <f>P47</f>
        <v>20270</v>
      </c>
      <c r="W47" s="12">
        <f>P47</f>
        <v>20270</v>
      </c>
      <c r="X47" s="12">
        <f>P47</f>
        <v>20270</v>
      </c>
      <c r="Y47" s="31">
        <f>C47+I47+O47+U47</f>
        <v>243240</v>
      </c>
      <c r="AG47" s="58"/>
    </row>
    <row r="48" spans="1:41">
      <c r="A48" s="19">
        <v>5</v>
      </c>
      <c r="B48" s="6" t="s">
        <v>9</v>
      </c>
      <c r="C48" s="14" t="s">
        <v>25</v>
      </c>
      <c r="D48" s="14" t="s">
        <v>25</v>
      </c>
      <c r="E48" s="14" t="s">
        <v>25</v>
      </c>
      <c r="F48" s="14" t="s">
        <v>25</v>
      </c>
      <c r="G48" s="19">
        <v>5</v>
      </c>
      <c r="H48" s="6" t="s">
        <v>9</v>
      </c>
      <c r="I48" s="14">
        <f>K48+L48</f>
        <v>9000</v>
      </c>
      <c r="J48" s="14" t="s">
        <v>25</v>
      </c>
      <c r="K48" s="14">
        <f>ค่าตอบแทน!C41+ค่าตอบแทน!C43</f>
        <v>7000</v>
      </c>
      <c r="L48" s="14">
        <f>ค่าตอบแทน!C40-3000</f>
        <v>2000</v>
      </c>
      <c r="M48" s="19">
        <v>5</v>
      </c>
      <c r="N48" s="6" t="s">
        <v>9</v>
      </c>
      <c r="O48" s="14" t="s">
        <v>25</v>
      </c>
      <c r="P48" s="14" t="s">
        <v>25</v>
      </c>
      <c r="Q48" s="14" t="s">
        <v>25</v>
      </c>
      <c r="R48" s="14" t="s">
        <v>25</v>
      </c>
      <c r="S48" s="19">
        <v>5</v>
      </c>
      <c r="T48" s="6" t="s">
        <v>9</v>
      </c>
      <c r="U48" s="14">
        <f>V48+X48</f>
        <v>53000</v>
      </c>
      <c r="V48" s="14">
        <f>ค่าตอบแทน!C40-2000</f>
        <v>3000</v>
      </c>
      <c r="W48" s="14" t="s">
        <v>25</v>
      </c>
      <c r="X48" s="14">
        <f>ค่าตอบแทน!C39</f>
        <v>50000</v>
      </c>
      <c r="Y48" s="31">
        <f>I48+U48</f>
        <v>62000</v>
      </c>
      <c r="Z48" s="63"/>
      <c r="AA48" s="63"/>
      <c r="AB48" s="63"/>
      <c r="AC48" s="63"/>
      <c r="AD48" s="63"/>
      <c r="AE48" s="64"/>
      <c r="AF48" s="65"/>
      <c r="AG48" s="65"/>
      <c r="AH48" s="65"/>
      <c r="AI48" s="64"/>
      <c r="AJ48" s="64"/>
      <c r="AK48" s="66"/>
      <c r="AL48" s="64"/>
      <c r="AM48" s="64"/>
      <c r="AN48" s="64"/>
      <c r="AO48" s="64"/>
    </row>
    <row r="49" spans="1:41">
      <c r="A49" s="19">
        <v>6</v>
      </c>
      <c r="B49" s="6" t="s">
        <v>10</v>
      </c>
      <c r="C49" s="12">
        <f>D49+E49</f>
        <v>30000</v>
      </c>
      <c r="D49" s="12">
        <f>(คชส!C33/2)</f>
        <v>20000</v>
      </c>
      <c r="E49" s="12">
        <f>(คชส!C48-20000)</f>
        <v>10000</v>
      </c>
      <c r="F49" s="14" t="s">
        <v>25</v>
      </c>
      <c r="G49" s="19">
        <v>6</v>
      </c>
      <c r="H49" s="6" t="s">
        <v>10</v>
      </c>
      <c r="I49" s="12">
        <f>J49+K49</f>
        <v>30000</v>
      </c>
      <c r="J49" s="12">
        <f>คชส!C50</f>
        <v>20000</v>
      </c>
      <c r="K49" s="12">
        <f>คชส!C51-10000</f>
        <v>10000</v>
      </c>
      <c r="L49" s="14" t="s">
        <v>25</v>
      </c>
      <c r="M49" s="19">
        <v>6</v>
      </c>
      <c r="N49" s="6" t="s">
        <v>10</v>
      </c>
      <c r="O49" s="12">
        <f>P49</f>
        <v>20000</v>
      </c>
      <c r="P49" s="12">
        <f>(คชส!C33/2)</f>
        <v>20000</v>
      </c>
      <c r="Q49" s="14" t="s">
        <v>25</v>
      </c>
      <c r="R49" s="14" t="s">
        <v>25</v>
      </c>
      <c r="S49" s="19">
        <v>6</v>
      </c>
      <c r="T49" s="6" t="s">
        <v>10</v>
      </c>
      <c r="U49" s="12">
        <f>V49+W49</f>
        <v>40000</v>
      </c>
      <c r="V49" s="12">
        <f>(คชส!C48-10000)+(คชส!C51-10000)</f>
        <v>30000</v>
      </c>
      <c r="W49" s="12">
        <f>คชส!C49</f>
        <v>10000</v>
      </c>
      <c r="X49" s="14" t="s">
        <v>25</v>
      </c>
      <c r="Y49" s="31">
        <f>C49+I49+O49+U49</f>
        <v>120000</v>
      </c>
      <c r="Z49" s="67"/>
      <c r="AA49" s="67"/>
      <c r="AB49" s="67"/>
      <c r="AC49" s="67"/>
      <c r="AD49" s="67"/>
      <c r="AE49" s="68"/>
      <c r="AF49" s="69"/>
      <c r="AG49" s="70"/>
      <c r="AH49" s="69"/>
      <c r="AI49" s="68"/>
      <c r="AJ49" s="68"/>
      <c r="AK49" s="68"/>
      <c r="AL49" s="68"/>
      <c r="AM49" s="68"/>
      <c r="AN49" s="68"/>
      <c r="AO49" s="68"/>
    </row>
    <row r="50" spans="1:41">
      <c r="A50" s="19">
        <v>7</v>
      </c>
      <c r="B50" s="6" t="s">
        <v>11</v>
      </c>
      <c r="C50" s="14" t="s">
        <v>25</v>
      </c>
      <c r="D50" s="14" t="s">
        <v>25</v>
      </c>
      <c r="E50" s="14" t="s">
        <v>25</v>
      </c>
      <c r="F50" s="14" t="s">
        <v>25</v>
      </c>
      <c r="G50" s="19">
        <v>7</v>
      </c>
      <c r="H50" s="6" t="s">
        <v>11</v>
      </c>
      <c r="I50" s="14" t="s">
        <v>25</v>
      </c>
      <c r="J50" s="14" t="s">
        <v>25</v>
      </c>
      <c r="K50" s="14" t="s">
        <v>25</v>
      </c>
      <c r="L50" s="14" t="s">
        <v>25</v>
      </c>
      <c r="M50" s="19">
        <v>7</v>
      </c>
      <c r="N50" s="6" t="s">
        <v>11</v>
      </c>
      <c r="O50" s="14">
        <f>P50</f>
        <v>30000</v>
      </c>
      <c r="P50" s="14">
        <v>30000</v>
      </c>
      <c r="Q50" s="14" t="s">
        <v>25</v>
      </c>
      <c r="R50" s="14" t="s">
        <v>25</v>
      </c>
      <c r="S50" s="19">
        <v>7</v>
      </c>
      <c r="T50" s="6" t="s">
        <v>11</v>
      </c>
      <c r="U50" s="14" t="s">
        <v>25</v>
      </c>
      <c r="V50" s="14" t="s">
        <v>25</v>
      </c>
      <c r="W50" s="14" t="s">
        <v>25</v>
      </c>
      <c r="X50" s="14" t="s">
        <v>25</v>
      </c>
      <c r="Y50" s="31">
        <f>O50</f>
        <v>30000</v>
      </c>
    </row>
    <row r="51" spans="1:41">
      <c r="A51" s="19">
        <v>8</v>
      </c>
      <c r="B51" s="6" t="s">
        <v>12</v>
      </c>
      <c r="C51" s="14" t="s">
        <v>25</v>
      </c>
      <c r="D51" s="14" t="s">
        <v>25</v>
      </c>
      <c r="E51" s="14" t="s">
        <v>25</v>
      </c>
      <c r="F51" s="14" t="s">
        <v>25</v>
      </c>
      <c r="G51" s="19">
        <v>8</v>
      </c>
      <c r="H51" s="6" t="s">
        <v>12</v>
      </c>
      <c r="I51" s="14" t="s">
        <v>25</v>
      </c>
      <c r="J51" s="14" t="s">
        <v>25</v>
      </c>
      <c r="K51" s="14" t="s">
        <v>25</v>
      </c>
      <c r="L51" s="14" t="s">
        <v>25</v>
      </c>
      <c r="M51" s="19">
        <v>8</v>
      </c>
      <c r="N51" s="6" t="s">
        <v>12</v>
      </c>
      <c r="O51" s="14" t="s">
        <v>25</v>
      </c>
      <c r="P51" s="14" t="s">
        <v>25</v>
      </c>
      <c r="Q51" s="14" t="s">
        <v>25</v>
      </c>
      <c r="R51" s="14" t="s">
        <v>25</v>
      </c>
      <c r="S51" s="19">
        <v>8</v>
      </c>
      <c r="T51" s="6" t="s">
        <v>12</v>
      </c>
      <c r="U51" s="14">
        <f>V51</f>
        <v>1000</v>
      </c>
      <c r="V51" s="14">
        <v>1000</v>
      </c>
      <c r="W51" s="14" t="s">
        <v>25</v>
      </c>
      <c r="X51" s="14" t="s">
        <v>25</v>
      </c>
      <c r="Y51" s="31">
        <f>U51</f>
        <v>1000</v>
      </c>
      <c r="Z51" s="34"/>
      <c r="AA51" s="34"/>
      <c r="AB51" s="34"/>
      <c r="AC51" s="31"/>
      <c r="AD51" s="34"/>
      <c r="AE51" s="71"/>
      <c r="AM51" s="26"/>
    </row>
    <row r="52" spans="1:41">
      <c r="A52" s="19">
        <v>9</v>
      </c>
      <c r="B52" s="6" t="s">
        <v>13</v>
      </c>
      <c r="C52" s="19" t="s">
        <v>18</v>
      </c>
      <c r="D52" s="14" t="s">
        <v>18</v>
      </c>
      <c r="E52" s="14" t="s">
        <v>18</v>
      </c>
      <c r="F52" s="14" t="s">
        <v>18</v>
      </c>
      <c r="G52" s="19">
        <v>9</v>
      </c>
      <c r="H52" s="6" t="s">
        <v>13</v>
      </c>
      <c r="I52" s="19" t="s">
        <v>18</v>
      </c>
      <c r="J52" s="14" t="s">
        <v>18</v>
      </c>
      <c r="K52" s="14" t="s">
        <v>18</v>
      </c>
      <c r="L52" s="14" t="s">
        <v>18</v>
      </c>
      <c r="M52" s="19">
        <v>9</v>
      </c>
      <c r="N52" s="6" t="s">
        <v>13</v>
      </c>
      <c r="O52" s="19" t="s">
        <v>18</v>
      </c>
      <c r="P52" s="14" t="s">
        <v>18</v>
      </c>
      <c r="Q52" s="14" t="s">
        <v>18</v>
      </c>
      <c r="R52" s="14" t="s">
        <v>18</v>
      </c>
      <c r="S52" s="19">
        <v>9</v>
      </c>
      <c r="T52" s="6" t="s">
        <v>13</v>
      </c>
      <c r="U52" s="19" t="s">
        <v>18</v>
      </c>
      <c r="V52" s="14" t="s">
        <v>18</v>
      </c>
      <c r="W52" s="14" t="s">
        <v>18</v>
      </c>
      <c r="X52" s="14" t="s">
        <v>18</v>
      </c>
      <c r="Y52" s="31"/>
      <c r="Z52" s="31"/>
      <c r="AA52" s="31"/>
      <c r="AB52" s="31"/>
      <c r="AC52" s="31"/>
      <c r="AD52" s="31"/>
      <c r="AE52" s="72"/>
    </row>
    <row r="53" spans="1:41">
      <c r="A53" s="19">
        <v>10</v>
      </c>
      <c r="B53" s="6" t="s">
        <v>14</v>
      </c>
      <c r="C53" s="19" t="s">
        <v>18</v>
      </c>
      <c r="D53" s="14" t="s">
        <v>18</v>
      </c>
      <c r="E53" s="14" t="s">
        <v>18</v>
      </c>
      <c r="F53" s="14" t="s">
        <v>18</v>
      </c>
      <c r="G53" s="19">
        <v>10</v>
      </c>
      <c r="H53" s="6" t="s">
        <v>14</v>
      </c>
      <c r="I53" s="19" t="s">
        <v>18</v>
      </c>
      <c r="J53" s="14" t="s">
        <v>18</v>
      </c>
      <c r="K53" s="14" t="s">
        <v>18</v>
      </c>
      <c r="L53" s="14" t="s">
        <v>18</v>
      </c>
      <c r="M53" s="19">
        <v>10</v>
      </c>
      <c r="N53" s="6" t="s">
        <v>14</v>
      </c>
      <c r="O53" s="19" t="s">
        <v>18</v>
      </c>
      <c r="P53" s="14" t="s">
        <v>18</v>
      </c>
      <c r="Q53" s="14" t="s">
        <v>18</v>
      </c>
      <c r="R53" s="14" t="s">
        <v>18</v>
      </c>
      <c r="S53" s="19">
        <v>10</v>
      </c>
      <c r="T53" s="6" t="s">
        <v>14</v>
      </c>
      <c r="U53" s="19" t="s">
        <v>18</v>
      </c>
      <c r="V53" s="14" t="s">
        <v>18</v>
      </c>
      <c r="W53" s="14" t="s">
        <v>18</v>
      </c>
      <c r="X53" s="14" t="s">
        <v>18</v>
      </c>
      <c r="Y53" s="31"/>
      <c r="Z53" s="34"/>
      <c r="AA53" s="34"/>
      <c r="AB53" s="34"/>
      <c r="AC53" s="31"/>
      <c r="AD53" s="34"/>
      <c r="AE53" s="21"/>
    </row>
    <row r="54" spans="1:41">
      <c r="A54" s="19">
        <v>11</v>
      </c>
      <c r="B54" s="6" t="s">
        <v>15</v>
      </c>
      <c r="C54" s="19" t="s">
        <v>18</v>
      </c>
      <c r="D54" s="14" t="s">
        <v>18</v>
      </c>
      <c r="E54" s="14" t="s">
        <v>18</v>
      </c>
      <c r="F54" s="14" t="s">
        <v>18</v>
      </c>
      <c r="G54" s="19">
        <v>11</v>
      </c>
      <c r="H54" s="6" t="s">
        <v>15</v>
      </c>
      <c r="I54" s="19" t="s">
        <v>18</v>
      </c>
      <c r="J54" s="14" t="s">
        <v>18</v>
      </c>
      <c r="K54" s="14" t="s">
        <v>18</v>
      </c>
      <c r="L54" s="14" t="s">
        <v>18</v>
      </c>
      <c r="M54" s="19">
        <v>11</v>
      </c>
      <c r="N54" s="6" t="s">
        <v>15</v>
      </c>
      <c r="O54" s="19" t="s">
        <v>18</v>
      </c>
      <c r="P54" s="14" t="s">
        <v>18</v>
      </c>
      <c r="Q54" s="14" t="s">
        <v>18</v>
      </c>
      <c r="R54" s="14" t="s">
        <v>18</v>
      </c>
      <c r="S54" s="19">
        <v>11</v>
      </c>
      <c r="T54" s="6" t="s">
        <v>15</v>
      </c>
      <c r="U54" s="19" t="s">
        <v>18</v>
      </c>
      <c r="V54" s="14" t="s">
        <v>18</v>
      </c>
      <c r="W54" s="14" t="s">
        <v>18</v>
      </c>
      <c r="X54" s="14" t="s">
        <v>18</v>
      </c>
      <c r="Y54" s="31"/>
      <c r="Z54" s="34"/>
      <c r="AA54" s="34"/>
      <c r="AB54" s="34"/>
      <c r="AC54" s="31"/>
      <c r="AD54" s="34"/>
      <c r="AE54" s="32"/>
    </row>
    <row r="55" spans="1:41">
      <c r="A55" s="19">
        <v>12</v>
      </c>
      <c r="B55" s="6" t="s">
        <v>17</v>
      </c>
      <c r="C55" s="19" t="s">
        <v>18</v>
      </c>
      <c r="D55" s="14" t="s">
        <v>18</v>
      </c>
      <c r="E55" s="14" t="s">
        <v>18</v>
      </c>
      <c r="F55" s="14" t="s">
        <v>18</v>
      </c>
      <c r="G55" s="19">
        <v>12</v>
      </c>
      <c r="H55" s="6" t="s">
        <v>17</v>
      </c>
      <c r="I55" s="19" t="s">
        <v>18</v>
      </c>
      <c r="J55" s="14" t="s">
        <v>18</v>
      </c>
      <c r="K55" s="14" t="s">
        <v>18</v>
      </c>
      <c r="L55" s="14" t="s">
        <v>18</v>
      </c>
      <c r="M55" s="19">
        <v>12</v>
      </c>
      <c r="N55" s="6" t="s">
        <v>17</v>
      </c>
      <c r="O55" s="19" t="s">
        <v>18</v>
      </c>
      <c r="P55" s="14" t="s">
        <v>18</v>
      </c>
      <c r="Q55" s="14" t="s">
        <v>18</v>
      </c>
      <c r="R55" s="14" t="s">
        <v>18</v>
      </c>
      <c r="S55" s="19">
        <v>12</v>
      </c>
      <c r="T55" s="6" t="s">
        <v>17</v>
      </c>
      <c r="U55" s="19" t="s">
        <v>18</v>
      </c>
      <c r="V55" s="14" t="s">
        <v>18</v>
      </c>
      <c r="W55" s="14" t="s">
        <v>18</v>
      </c>
      <c r="X55" s="14" t="s">
        <v>18</v>
      </c>
      <c r="Y55" s="31"/>
      <c r="Z55" s="36"/>
      <c r="AA55" s="36"/>
      <c r="AB55" s="36"/>
      <c r="AC55" s="31"/>
      <c r="AD55" s="34"/>
      <c r="AE55" s="40"/>
    </row>
    <row r="56" spans="1:41">
      <c r="A56" s="4"/>
      <c r="B56" s="5" t="s">
        <v>4</v>
      </c>
      <c r="C56" s="17">
        <f>SUM(C45:C55)</f>
        <v>164280</v>
      </c>
      <c r="D56" s="17">
        <f>SUM(D45:D55)</f>
        <v>64760</v>
      </c>
      <c r="E56" s="17">
        <f t="shared" ref="E56:F56" si="4">SUM(E45:E55)</f>
        <v>54760</v>
      </c>
      <c r="F56" s="17">
        <f t="shared" si="4"/>
        <v>44760</v>
      </c>
      <c r="G56" s="4"/>
      <c r="H56" s="5" t="s">
        <v>4</v>
      </c>
      <c r="I56" s="17">
        <f>SUM(I45:I55)</f>
        <v>173280</v>
      </c>
      <c r="J56" s="17">
        <f>SUM(J45:J55)</f>
        <v>64760</v>
      </c>
      <c r="K56" s="17">
        <f t="shared" ref="K56" si="5">SUM(K45:K55)</f>
        <v>61760</v>
      </c>
      <c r="L56" s="17">
        <f t="shared" ref="L56" si="6">SUM(L45:L55)</f>
        <v>46760</v>
      </c>
      <c r="M56" s="4"/>
      <c r="N56" s="5" t="s">
        <v>4</v>
      </c>
      <c r="O56" s="17">
        <f>SUM(O45:O55)</f>
        <v>184280</v>
      </c>
      <c r="P56" s="17">
        <f>SUM(P45:P55)</f>
        <v>94760</v>
      </c>
      <c r="Q56" s="17">
        <f t="shared" ref="Q56" si="7">SUM(Q45:Q55)</f>
        <v>44760</v>
      </c>
      <c r="R56" s="17">
        <f t="shared" ref="R56" si="8">SUM(R45:R55)</f>
        <v>44760</v>
      </c>
      <c r="S56" s="4"/>
      <c r="T56" s="5" t="s">
        <v>4</v>
      </c>
      <c r="U56" s="17">
        <f>SUM(U45:U55)</f>
        <v>228280</v>
      </c>
      <c r="V56" s="17">
        <f>SUM(V45:V55)</f>
        <v>78760</v>
      </c>
      <c r="W56" s="17">
        <f t="shared" ref="W56" si="9">SUM(W45:W55)</f>
        <v>54760</v>
      </c>
      <c r="X56" s="17">
        <f>SUM(X45:X55)</f>
        <v>94760</v>
      </c>
      <c r="Y56" s="34">
        <f t="shared" ref="Y56" si="10">C56+I56+O56+U56</f>
        <v>750120</v>
      </c>
      <c r="Z56" s="31"/>
      <c r="AA56" s="31"/>
      <c r="AB56" s="31"/>
      <c r="AC56" s="31"/>
      <c r="AD56" s="31"/>
      <c r="AE56" s="27"/>
    </row>
    <row r="57" spans="1:41">
      <c r="G57" s="2"/>
      <c r="H57" s="1"/>
      <c r="I57" s="1"/>
      <c r="M57" s="2"/>
      <c r="N57" s="1"/>
      <c r="O57" s="1"/>
      <c r="S57" s="2"/>
      <c r="T57" s="1"/>
      <c r="U57" s="1"/>
      <c r="Y57" s="34"/>
      <c r="Z57" s="36"/>
      <c r="AA57" s="36"/>
      <c r="AB57" s="36"/>
      <c r="AC57" s="31"/>
      <c r="AD57" s="34"/>
      <c r="AE57" s="32"/>
    </row>
    <row r="58" spans="1:41">
      <c r="G58" s="2"/>
      <c r="H58" s="1"/>
      <c r="I58" s="1"/>
      <c r="M58" s="2"/>
      <c r="N58" s="1"/>
      <c r="O58" s="1"/>
      <c r="S58" s="2"/>
      <c r="T58" s="1"/>
      <c r="U58" s="1"/>
      <c r="Y58" s="34"/>
      <c r="Z58" s="34"/>
      <c r="AA58" s="34"/>
      <c r="AB58" s="34"/>
      <c r="AC58" s="31"/>
      <c r="AD58" s="34"/>
      <c r="AE58" s="40"/>
    </row>
    <row r="59" spans="1:41">
      <c r="A59" s="135" t="s">
        <v>32</v>
      </c>
      <c r="B59" s="135"/>
      <c r="C59" s="135"/>
      <c r="D59" s="135"/>
      <c r="E59" s="135"/>
      <c r="F59" s="135"/>
      <c r="G59" s="135" t="s">
        <v>32</v>
      </c>
      <c r="H59" s="135"/>
      <c r="I59" s="135"/>
      <c r="J59" s="135"/>
      <c r="K59" s="135"/>
      <c r="L59" s="135"/>
      <c r="M59" s="135" t="s">
        <v>32</v>
      </c>
      <c r="N59" s="135"/>
      <c r="O59" s="135"/>
      <c r="P59" s="135"/>
      <c r="Q59" s="135"/>
      <c r="R59" s="135"/>
      <c r="S59" s="135" t="s">
        <v>32</v>
      </c>
      <c r="T59" s="135"/>
      <c r="U59" s="135"/>
      <c r="V59" s="135"/>
      <c r="W59" s="135"/>
      <c r="X59" s="135"/>
      <c r="Y59" s="31"/>
      <c r="Z59" s="31"/>
      <c r="AA59" s="31"/>
      <c r="AB59" s="31"/>
      <c r="AC59" s="31"/>
      <c r="AD59" s="31"/>
      <c r="AE59" s="27"/>
    </row>
    <row r="60" spans="1:41">
      <c r="A60" s="135" t="s">
        <v>33</v>
      </c>
      <c r="B60" s="135"/>
      <c r="C60" s="135"/>
      <c r="D60" s="135"/>
      <c r="E60" s="135"/>
      <c r="F60" s="135"/>
      <c r="G60" s="135" t="s">
        <v>33</v>
      </c>
      <c r="H60" s="135"/>
      <c r="I60" s="135"/>
      <c r="J60" s="135"/>
      <c r="K60" s="135"/>
      <c r="L60" s="135"/>
      <c r="M60" s="135" t="s">
        <v>33</v>
      </c>
      <c r="N60" s="135"/>
      <c r="O60" s="135"/>
      <c r="P60" s="135"/>
      <c r="Q60" s="135"/>
      <c r="R60" s="135"/>
      <c r="S60" s="135" t="s">
        <v>33</v>
      </c>
      <c r="T60" s="135"/>
      <c r="U60" s="135"/>
      <c r="V60" s="135"/>
      <c r="W60" s="135"/>
      <c r="X60" s="135"/>
      <c r="AC60" s="31"/>
      <c r="AE60" s="7"/>
    </row>
    <row r="61" spans="1:41">
      <c r="A61" s="135" t="s">
        <v>33</v>
      </c>
      <c r="B61" s="135"/>
      <c r="C61" s="135"/>
      <c r="D61" s="135"/>
      <c r="E61" s="135"/>
      <c r="F61" s="135"/>
      <c r="G61" s="135" t="s">
        <v>33</v>
      </c>
      <c r="H61" s="135"/>
      <c r="I61" s="135"/>
      <c r="J61" s="135"/>
      <c r="K61" s="135"/>
      <c r="L61" s="135"/>
      <c r="M61" s="135" t="s">
        <v>33</v>
      </c>
      <c r="N61" s="135"/>
      <c r="O61" s="135"/>
      <c r="P61" s="135"/>
      <c r="Q61" s="135"/>
      <c r="R61" s="135"/>
      <c r="S61" s="135" t="s">
        <v>33</v>
      </c>
      <c r="T61" s="135"/>
      <c r="U61" s="135"/>
      <c r="V61" s="135"/>
      <c r="W61" s="135"/>
      <c r="X61" s="135"/>
      <c r="AC61" s="31"/>
      <c r="AD61" s="31"/>
    </row>
    <row r="62" spans="1:41">
      <c r="A62" s="18"/>
      <c r="B62" s="18"/>
      <c r="C62" s="18"/>
      <c r="D62" s="16"/>
      <c r="E62" s="16"/>
      <c r="F62" s="16"/>
      <c r="G62" s="18"/>
      <c r="H62" s="18"/>
      <c r="I62" s="18"/>
      <c r="J62" s="16"/>
      <c r="K62" s="16"/>
      <c r="L62" s="16"/>
      <c r="M62" s="18"/>
      <c r="N62" s="18"/>
      <c r="O62" s="18"/>
      <c r="P62" s="16"/>
      <c r="Q62" s="16"/>
      <c r="R62" s="16"/>
      <c r="S62" s="18"/>
      <c r="T62" s="18"/>
      <c r="U62" s="18"/>
      <c r="V62" s="16"/>
      <c r="W62" s="16"/>
      <c r="X62" s="16"/>
      <c r="AC62" s="31"/>
      <c r="AD62" s="31"/>
    </row>
    <row r="63" spans="1:41">
      <c r="G63" s="2"/>
      <c r="H63" s="1"/>
      <c r="I63" s="1"/>
      <c r="M63" s="2"/>
      <c r="N63" s="1"/>
      <c r="O63" s="1"/>
      <c r="S63" s="2"/>
      <c r="T63" s="1"/>
      <c r="U63" s="1"/>
      <c r="Y63" s="31"/>
      <c r="Z63" s="31"/>
      <c r="AA63" s="31"/>
      <c r="AB63" s="31"/>
      <c r="AC63" s="31"/>
      <c r="AD63" s="31"/>
    </row>
    <row r="64" spans="1:41">
      <c r="A64" s="137" t="s">
        <v>31</v>
      </c>
      <c r="B64" s="137"/>
      <c r="C64" s="137"/>
      <c r="D64" s="137"/>
      <c r="E64" s="137"/>
      <c r="F64" s="137"/>
      <c r="G64" s="137" t="s">
        <v>31</v>
      </c>
      <c r="H64" s="137"/>
      <c r="I64" s="137"/>
      <c r="J64" s="137"/>
      <c r="K64" s="137"/>
      <c r="L64" s="137"/>
      <c r="M64" s="137" t="s">
        <v>31</v>
      </c>
      <c r="N64" s="137"/>
      <c r="O64" s="137"/>
      <c r="P64" s="137"/>
      <c r="Q64" s="137"/>
      <c r="R64" s="137"/>
      <c r="S64" s="137" t="s">
        <v>31</v>
      </c>
      <c r="T64" s="137"/>
      <c r="U64" s="137"/>
      <c r="V64" s="137"/>
      <c r="W64" s="137"/>
      <c r="X64" s="137"/>
      <c r="Y64" s="31"/>
      <c r="Z64" s="31"/>
      <c r="AA64" s="31"/>
      <c r="AB64" s="31"/>
      <c r="AC64" s="31"/>
      <c r="AD64" s="31"/>
    </row>
    <row r="65" spans="1:31">
      <c r="A65" s="137" t="s">
        <v>5</v>
      </c>
      <c r="B65" s="137"/>
      <c r="C65" s="137"/>
      <c r="D65" s="137"/>
      <c r="E65" s="137"/>
      <c r="F65" s="137"/>
      <c r="G65" s="137" t="s">
        <v>5</v>
      </c>
      <c r="H65" s="137"/>
      <c r="I65" s="137"/>
      <c r="J65" s="137"/>
      <c r="K65" s="137"/>
      <c r="L65" s="137"/>
      <c r="M65" s="137" t="s">
        <v>5</v>
      </c>
      <c r="N65" s="137"/>
      <c r="O65" s="137"/>
      <c r="P65" s="137"/>
      <c r="Q65" s="137"/>
      <c r="R65" s="137"/>
      <c r="S65" s="137" t="s">
        <v>5</v>
      </c>
      <c r="T65" s="137"/>
      <c r="U65" s="137"/>
      <c r="V65" s="137"/>
      <c r="W65" s="137"/>
      <c r="X65" s="137"/>
      <c r="Y65" s="31"/>
      <c r="Z65" s="31"/>
      <c r="AA65" s="31"/>
      <c r="AB65" s="31"/>
      <c r="AC65" s="31"/>
      <c r="AD65" s="31"/>
    </row>
    <row r="66" spans="1:31">
      <c r="A66" s="136" t="s">
        <v>30</v>
      </c>
      <c r="B66" s="136"/>
      <c r="C66" s="136"/>
      <c r="D66" s="136"/>
      <c r="E66" s="136"/>
      <c r="F66" s="136"/>
      <c r="G66" s="136" t="s">
        <v>30</v>
      </c>
      <c r="H66" s="136"/>
      <c r="I66" s="136"/>
      <c r="J66" s="136"/>
      <c r="K66" s="136"/>
      <c r="L66" s="136"/>
      <c r="M66" s="136" t="s">
        <v>30</v>
      </c>
      <c r="N66" s="136"/>
      <c r="O66" s="136"/>
      <c r="P66" s="136"/>
      <c r="Q66" s="136"/>
      <c r="R66" s="136"/>
      <c r="S66" s="136" t="s">
        <v>30</v>
      </c>
      <c r="T66" s="136"/>
      <c r="U66" s="136"/>
      <c r="V66" s="136"/>
      <c r="W66" s="136"/>
      <c r="X66" s="136"/>
      <c r="Y66" s="31"/>
      <c r="Z66" s="38"/>
      <c r="AA66" s="38"/>
      <c r="AB66" s="38"/>
      <c r="AC66" s="31"/>
      <c r="AD66" s="31"/>
    </row>
    <row r="67" spans="1:31">
      <c r="G67" s="2"/>
      <c r="H67" s="1"/>
      <c r="I67" s="1"/>
      <c r="M67" s="2"/>
      <c r="N67" s="1"/>
      <c r="O67" s="1"/>
      <c r="S67" s="2"/>
      <c r="T67" s="1"/>
      <c r="U67" s="1"/>
      <c r="Y67" s="31"/>
      <c r="Z67" s="31"/>
      <c r="AA67" s="31"/>
      <c r="AB67" s="31"/>
      <c r="AC67" s="31"/>
      <c r="AD67" s="31"/>
    </row>
    <row r="68" spans="1:31">
      <c r="G68" s="2"/>
      <c r="H68" s="1"/>
      <c r="I68" s="1"/>
      <c r="M68" s="2"/>
      <c r="N68" s="1"/>
      <c r="O68" s="1"/>
      <c r="S68" s="2"/>
      <c r="T68" s="1"/>
      <c r="U68" s="1"/>
      <c r="Y68" s="31"/>
      <c r="Z68" s="31"/>
      <c r="AA68" s="31"/>
      <c r="AB68" s="31"/>
      <c r="AC68" s="31"/>
      <c r="AD68" s="31"/>
    </row>
    <row r="69" spans="1:31">
      <c r="G69" s="2"/>
      <c r="H69" s="1"/>
      <c r="I69" s="1"/>
      <c r="M69" s="2"/>
      <c r="N69" s="1"/>
      <c r="O69" s="1"/>
      <c r="S69" s="2"/>
      <c r="T69" s="1"/>
      <c r="U69" s="1"/>
      <c r="Y69" s="31"/>
      <c r="Z69" s="31"/>
      <c r="AA69" s="31"/>
      <c r="AB69" s="31"/>
      <c r="AC69" s="31"/>
      <c r="AD69" s="31"/>
    </row>
    <row r="70" spans="1:31">
      <c r="G70" s="2"/>
      <c r="H70" s="1"/>
      <c r="I70" s="1"/>
      <c r="M70" s="2"/>
      <c r="N70" s="1"/>
      <c r="O70" s="1"/>
      <c r="S70" s="2"/>
      <c r="T70" s="1"/>
      <c r="U70" s="1"/>
      <c r="Y70" s="31"/>
      <c r="Z70" s="31"/>
      <c r="AA70" s="31"/>
      <c r="AB70" s="31"/>
      <c r="AC70" s="31"/>
      <c r="AD70" s="31"/>
    </row>
    <row r="71" spans="1:31">
      <c r="A71" s="129" t="s">
        <v>0</v>
      </c>
      <c r="B71" s="129"/>
      <c r="C71" s="129"/>
      <c r="D71" s="129"/>
      <c r="E71" s="129"/>
      <c r="F71" s="129"/>
      <c r="G71" s="129" t="s">
        <v>0</v>
      </c>
      <c r="H71" s="129"/>
      <c r="I71" s="129"/>
      <c r="J71" s="129"/>
      <c r="K71" s="129"/>
      <c r="L71" s="129"/>
      <c r="M71" s="129" t="s">
        <v>0</v>
      </c>
      <c r="N71" s="129"/>
      <c r="O71" s="129"/>
      <c r="P71" s="129"/>
      <c r="Q71" s="129"/>
      <c r="R71" s="129"/>
      <c r="S71" s="129" t="s">
        <v>0</v>
      </c>
      <c r="T71" s="129"/>
      <c r="U71" s="129"/>
      <c r="V71" s="129"/>
      <c r="W71" s="129"/>
      <c r="X71" s="129"/>
      <c r="Y71" s="31"/>
      <c r="Z71" s="31"/>
      <c r="AA71" s="31"/>
      <c r="AB71" s="31"/>
      <c r="AC71" s="31"/>
      <c r="AD71" s="31"/>
    </row>
    <row r="72" spans="1:31">
      <c r="A72" s="129" t="s">
        <v>29</v>
      </c>
      <c r="B72" s="129"/>
      <c r="C72" s="129"/>
      <c r="D72" s="129"/>
      <c r="E72" s="129"/>
      <c r="F72" s="129"/>
      <c r="G72" s="129" t="s">
        <v>29</v>
      </c>
      <c r="H72" s="129"/>
      <c r="I72" s="129"/>
      <c r="J72" s="129"/>
      <c r="K72" s="129"/>
      <c r="L72" s="129"/>
      <c r="M72" s="129" t="s">
        <v>29</v>
      </c>
      <c r="N72" s="129"/>
      <c r="O72" s="129"/>
      <c r="P72" s="129"/>
      <c r="Q72" s="129"/>
      <c r="R72" s="129"/>
      <c r="S72" s="129" t="s">
        <v>29</v>
      </c>
      <c r="T72" s="129"/>
      <c r="U72" s="129"/>
      <c r="V72" s="129"/>
      <c r="W72" s="129"/>
      <c r="X72" s="129"/>
      <c r="Y72" s="31"/>
      <c r="Z72" s="31"/>
      <c r="AA72" s="31"/>
      <c r="AB72" s="31"/>
      <c r="AC72" s="31"/>
      <c r="AD72" s="31"/>
    </row>
    <row r="73" spans="1:31">
      <c r="A73" s="129" t="s">
        <v>27</v>
      </c>
      <c r="B73" s="129"/>
      <c r="C73" s="129"/>
      <c r="D73" s="129"/>
      <c r="E73" s="129"/>
      <c r="F73" s="129"/>
      <c r="G73" s="129" t="s">
        <v>27</v>
      </c>
      <c r="H73" s="129"/>
      <c r="I73" s="129"/>
      <c r="J73" s="129"/>
      <c r="K73" s="129"/>
      <c r="L73" s="129"/>
      <c r="M73" s="129" t="s">
        <v>27</v>
      </c>
      <c r="N73" s="129"/>
      <c r="O73" s="129"/>
      <c r="P73" s="129"/>
      <c r="Q73" s="129"/>
      <c r="R73" s="129"/>
      <c r="S73" s="129" t="s">
        <v>27</v>
      </c>
      <c r="T73" s="129"/>
      <c r="U73" s="129"/>
      <c r="V73" s="129"/>
      <c r="W73" s="129"/>
      <c r="X73" s="129"/>
      <c r="Y73" s="31"/>
      <c r="Z73" s="31"/>
      <c r="AA73" s="31"/>
      <c r="AB73" s="31"/>
      <c r="AC73" s="31"/>
      <c r="AD73" s="31"/>
    </row>
    <row r="74" spans="1:31">
      <c r="A74" s="129" t="s">
        <v>28</v>
      </c>
      <c r="B74" s="129"/>
      <c r="C74" s="129"/>
      <c r="D74" s="129"/>
      <c r="E74" s="129"/>
      <c r="F74" s="129"/>
      <c r="G74" s="129" t="s">
        <v>47</v>
      </c>
      <c r="H74" s="129"/>
      <c r="I74" s="129"/>
      <c r="J74" s="129"/>
      <c r="K74" s="129"/>
      <c r="L74" s="129"/>
      <c r="M74" s="129" t="s">
        <v>58</v>
      </c>
      <c r="N74" s="129"/>
      <c r="O74" s="129"/>
      <c r="P74" s="129"/>
      <c r="Q74" s="129"/>
      <c r="R74" s="129"/>
      <c r="S74" s="129" t="s">
        <v>46</v>
      </c>
      <c r="T74" s="129"/>
      <c r="U74" s="129"/>
      <c r="V74" s="129"/>
      <c r="W74" s="129"/>
      <c r="X74" s="129"/>
      <c r="Y74" s="31"/>
      <c r="Z74" s="31"/>
      <c r="AA74" s="31"/>
      <c r="AB74" s="31"/>
      <c r="AC74" s="31"/>
      <c r="AD74" s="31"/>
    </row>
    <row r="75" spans="1:31">
      <c r="A75" s="130" t="s">
        <v>37</v>
      </c>
      <c r="B75" s="130"/>
      <c r="C75" s="130"/>
      <c r="D75" s="130"/>
      <c r="E75" s="130"/>
      <c r="F75" s="130"/>
      <c r="G75" s="130" t="s">
        <v>37</v>
      </c>
      <c r="H75" s="130"/>
      <c r="I75" s="130"/>
      <c r="J75" s="130"/>
      <c r="K75" s="130"/>
      <c r="L75" s="130"/>
      <c r="M75" s="130" t="s">
        <v>37</v>
      </c>
      <c r="N75" s="130"/>
      <c r="O75" s="130"/>
      <c r="P75" s="130"/>
      <c r="Q75" s="130"/>
      <c r="R75" s="130"/>
      <c r="S75" s="130" t="s">
        <v>37</v>
      </c>
      <c r="T75" s="130"/>
      <c r="U75" s="130"/>
      <c r="V75" s="130"/>
      <c r="W75" s="130"/>
      <c r="X75" s="130"/>
      <c r="Y75" s="31"/>
      <c r="Z75" s="31"/>
      <c r="AA75" s="31"/>
      <c r="AB75" s="31"/>
      <c r="AC75" s="31"/>
      <c r="AD75" s="31"/>
      <c r="AE75" s="26"/>
    </row>
    <row r="76" spans="1:31">
      <c r="A76" s="33"/>
      <c r="B76" s="33" t="s">
        <v>38</v>
      </c>
      <c r="C76" s="33"/>
      <c r="D76" s="33"/>
      <c r="E76" s="33"/>
      <c r="F76" s="33"/>
      <c r="G76" s="33"/>
      <c r="H76" s="33" t="s">
        <v>38</v>
      </c>
      <c r="I76" s="33"/>
      <c r="J76" s="33"/>
      <c r="K76" s="33"/>
      <c r="L76" s="33"/>
      <c r="M76" s="33"/>
      <c r="N76" s="33" t="s">
        <v>38</v>
      </c>
      <c r="O76" s="33"/>
      <c r="P76" s="33"/>
      <c r="Q76" s="33"/>
      <c r="R76" s="33"/>
      <c r="S76" s="33"/>
      <c r="T76" s="33" t="s">
        <v>38</v>
      </c>
      <c r="U76" s="33"/>
      <c r="V76" s="33"/>
      <c r="W76" s="33"/>
      <c r="X76" s="33"/>
      <c r="Y76" s="31"/>
      <c r="Z76" s="31"/>
      <c r="AA76" s="31"/>
      <c r="AB76" s="31"/>
      <c r="AC76" s="31"/>
      <c r="AD76" s="31"/>
    </row>
    <row r="77" spans="1:3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</row>
    <row r="78" spans="1:31">
      <c r="A78" s="131" t="s">
        <v>1</v>
      </c>
      <c r="B78" s="131" t="s">
        <v>2</v>
      </c>
      <c r="C78" s="133" t="s">
        <v>3</v>
      </c>
      <c r="D78" s="133"/>
      <c r="E78" s="133"/>
      <c r="F78" s="133"/>
      <c r="G78" s="131" t="s">
        <v>1</v>
      </c>
      <c r="H78" s="131" t="s">
        <v>2</v>
      </c>
      <c r="I78" s="133" t="s">
        <v>3</v>
      </c>
      <c r="J78" s="133"/>
      <c r="K78" s="133"/>
      <c r="L78" s="133"/>
      <c r="M78" s="131" t="s">
        <v>1</v>
      </c>
      <c r="N78" s="131" t="s">
        <v>2</v>
      </c>
      <c r="O78" s="133" t="s">
        <v>3</v>
      </c>
      <c r="P78" s="133"/>
      <c r="Q78" s="133"/>
      <c r="R78" s="133"/>
      <c r="S78" s="131" t="s">
        <v>1</v>
      </c>
      <c r="T78" s="131" t="s">
        <v>2</v>
      </c>
      <c r="U78" s="133" t="s">
        <v>3</v>
      </c>
      <c r="V78" s="133"/>
      <c r="W78" s="133"/>
      <c r="X78" s="133"/>
    </row>
    <row r="79" spans="1:31">
      <c r="A79" s="132"/>
      <c r="B79" s="132"/>
      <c r="C79" s="3" t="s">
        <v>4</v>
      </c>
      <c r="D79" s="15" t="s">
        <v>21</v>
      </c>
      <c r="E79" s="15" t="s">
        <v>22</v>
      </c>
      <c r="F79" s="15" t="s">
        <v>23</v>
      </c>
      <c r="G79" s="132"/>
      <c r="H79" s="132"/>
      <c r="I79" s="3" t="s">
        <v>4</v>
      </c>
      <c r="J79" s="15" t="s">
        <v>48</v>
      </c>
      <c r="K79" s="15" t="s">
        <v>49</v>
      </c>
      <c r="L79" s="15" t="s">
        <v>50</v>
      </c>
      <c r="M79" s="132"/>
      <c r="N79" s="132"/>
      <c r="O79" s="3" t="s">
        <v>4</v>
      </c>
      <c r="P79" s="15" t="s">
        <v>53</v>
      </c>
      <c r="Q79" s="15" t="s">
        <v>51</v>
      </c>
      <c r="R79" s="15" t="s">
        <v>52</v>
      </c>
      <c r="S79" s="132"/>
      <c r="T79" s="132"/>
      <c r="U79" s="3" t="s">
        <v>4</v>
      </c>
      <c r="V79" s="15" t="s">
        <v>54</v>
      </c>
      <c r="W79" s="15" t="s">
        <v>55</v>
      </c>
      <c r="X79" s="15" t="s">
        <v>56</v>
      </c>
    </row>
    <row r="80" spans="1:31">
      <c r="A80" s="19">
        <v>1</v>
      </c>
      <c r="B80" s="6" t="s">
        <v>6</v>
      </c>
      <c r="C80" s="14" t="s">
        <v>25</v>
      </c>
      <c r="D80" s="14" t="s">
        <v>25</v>
      </c>
      <c r="E80" s="14" t="s">
        <v>25</v>
      </c>
      <c r="F80" s="14" t="s">
        <v>25</v>
      </c>
      <c r="G80" s="19">
        <v>1</v>
      </c>
      <c r="H80" s="6" t="s">
        <v>6</v>
      </c>
      <c r="I80" s="14" t="s">
        <v>25</v>
      </c>
      <c r="J80" s="14" t="s">
        <v>25</v>
      </c>
      <c r="K80" s="14" t="s">
        <v>25</v>
      </c>
      <c r="L80" s="14" t="s">
        <v>25</v>
      </c>
      <c r="M80" s="19">
        <v>1</v>
      </c>
      <c r="N80" s="6" t="s">
        <v>6</v>
      </c>
      <c r="O80" s="14" t="s">
        <v>25</v>
      </c>
      <c r="P80" s="14" t="s">
        <v>25</v>
      </c>
      <c r="Q80" s="14" t="s">
        <v>25</v>
      </c>
      <c r="R80" s="14" t="s">
        <v>25</v>
      </c>
      <c r="S80" s="19">
        <v>1</v>
      </c>
      <c r="T80" s="6" t="s">
        <v>6</v>
      </c>
      <c r="U80" s="14" t="s">
        <v>25</v>
      </c>
      <c r="V80" s="14" t="s">
        <v>25</v>
      </c>
      <c r="W80" s="14" t="s">
        <v>25</v>
      </c>
      <c r="X80" s="14" t="s">
        <v>25</v>
      </c>
    </row>
    <row r="81" spans="1:26">
      <c r="A81" s="19">
        <v>2</v>
      </c>
      <c r="B81" s="6" t="s">
        <v>7</v>
      </c>
      <c r="C81" s="22">
        <f>SUM(D81+E81+F81)</f>
        <v>42735</v>
      </c>
      <c r="D81" s="12">
        <f>(เงินเดือน!K13+เงินเดือน!K14)/12</f>
        <v>14245</v>
      </c>
      <c r="E81" s="12">
        <f>D81</f>
        <v>14245</v>
      </c>
      <c r="F81" s="12">
        <f>D81</f>
        <v>14245</v>
      </c>
      <c r="G81" s="19">
        <v>2</v>
      </c>
      <c r="H81" s="6" t="s">
        <v>7</v>
      </c>
      <c r="I81" s="22">
        <f>SUM(J81+K81+L81)</f>
        <v>42735</v>
      </c>
      <c r="J81" s="12">
        <f>D81</f>
        <v>14245</v>
      </c>
      <c r="K81" s="12">
        <f>D81</f>
        <v>14245</v>
      </c>
      <c r="L81" s="12">
        <f>D81</f>
        <v>14245</v>
      </c>
      <c r="M81" s="19">
        <v>2</v>
      </c>
      <c r="N81" s="6" t="s">
        <v>7</v>
      </c>
      <c r="O81" s="22">
        <f>SUM(P81+Q81+R81)</f>
        <v>42735</v>
      </c>
      <c r="P81" s="12">
        <f>J81</f>
        <v>14245</v>
      </c>
      <c r="Q81" s="12">
        <f>J81</f>
        <v>14245</v>
      </c>
      <c r="R81" s="12">
        <f>J81</f>
        <v>14245</v>
      </c>
      <c r="S81" s="19">
        <v>2</v>
      </c>
      <c r="T81" s="6" t="s">
        <v>7</v>
      </c>
      <c r="U81" s="22">
        <f>SUM(V81+W81+X81)</f>
        <v>42735</v>
      </c>
      <c r="V81" s="12">
        <f>P81</f>
        <v>14245</v>
      </c>
      <c r="W81" s="12">
        <f>P81</f>
        <v>14245</v>
      </c>
      <c r="X81" s="12">
        <f>P81</f>
        <v>14245</v>
      </c>
      <c r="Y81" s="31">
        <f>C81+I81+O81+U81</f>
        <v>170940</v>
      </c>
    </row>
    <row r="82" spans="1:26">
      <c r="A82" s="19">
        <v>3</v>
      </c>
      <c r="B82" s="6" t="s">
        <v>8</v>
      </c>
      <c r="C82" s="19" t="s">
        <v>18</v>
      </c>
      <c r="D82" s="14" t="s">
        <v>18</v>
      </c>
      <c r="E82" s="14" t="s">
        <v>18</v>
      </c>
      <c r="F82" s="14" t="s">
        <v>18</v>
      </c>
      <c r="G82" s="19">
        <v>3</v>
      </c>
      <c r="H82" s="6" t="s">
        <v>8</v>
      </c>
      <c r="I82" s="19" t="s">
        <v>18</v>
      </c>
      <c r="J82" s="14" t="s">
        <v>18</v>
      </c>
      <c r="K82" s="14" t="s">
        <v>18</v>
      </c>
      <c r="L82" s="14" t="s">
        <v>18</v>
      </c>
      <c r="M82" s="19">
        <v>3</v>
      </c>
      <c r="N82" s="6" t="s">
        <v>8</v>
      </c>
      <c r="O82" s="19" t="s">
        <v>18</v>
      </c>
      <c r="P82" s="14" t="s">
        <v>18</v>
      </c>
      <c r="Q82" s="14" t="s">
        <v>18</v>
      </c>
      <c r="R82" s="14" t="s">
        <v>18</v>
      </c>
      <c r="S82" s="19">
        <v>3</v>
      </c>
      <c r="T82" s="6" t="s">
        <v>8</v>
      </c>
      <c r="U82" s="19" t="s">
        <v>18</v>
      </c>
      <c r="V82" s="14" t="s">
        <v>18</v>
      </c>
      <c r="W82" s="14" t="s">
        <v>18</v>
      </c>
      <c r="X82" s="14" t="s">
        <v>18</v>
      </c>
      <c r="Y82" s="31"/>
      <c r="Z82" s="26">
        <f>Y81+Y83</f>
        <v>650940</v>
      </c>
    </row>
    <row r="83" spans="1:26">
      <c r="A83" s="19">
        <v>4</v>
      </c>
      <c r="B83" s="6" t="s">
        <v>16</v>
      </c>
      <c r="C83" s="21">
        <f>SUM(D83+E83+F83)</f>
        <v>120000</v>
      </c>
      <c r="D83" s="12">
        <f>(เงินเดือน!K16+เงินเดือน!K17)/12</f>
        <v>40000</v>
      </c>
      <c r="E83" s="12">
        <f>D83</f>
        <v>40000</v>
      </c>
      <c r="F83" s="12">
        <f>D83</f>
        <v>40000</v>
      </c>
      <c r="G83" s="19">
        <v>4</v>
      </c>
      <c r="H83" s="6" t="s">
        <v>16</v>
      </c>
      <c r="I83" s="21">
        <f>SUM(J83+K83+L83)</f>
        <v>120000</v>
      </c>
      <c r="J83" s="12">
        <f>D83</f>
        <v>40000</v>
      </c>
      <c r="K83" s="12">
        <f>D83</f>
        <v>40000</v>
      </c>
      <c r="L83" s="12">
        <f>D83</f>
        <v>40000</v>
      </c>
      <c r="M83" s="19">
        <v>4</v>
      </c>
      <c r="N83" s="6" t="s">
        <v>16</v>
      </c>
      <c r="O83" s="21">
        <f>SUM(P83+Q83+R83)</f>
        <v>120000</v>
      </c>
      <c r="P83" s="12">
        <f>L83</f>
        <v>40000</v>
      </c>
      <c r="Q83" s="12">
        <f>L83</f>
        <v>40000</v>
      </c>
      <c r="R83" s="12">
        <f>L83</f>
        <v>40000</v>
      </c>
      <c r="S83" s="19">
        <v>4</v>
      </c>
      <c r="T83" s="6" t="s">
        <v>16</v>
      </c>
      <c r="U83" s="21">
        <f>SUM(V83+W83+X83)</f>
        <v>120000</v>
      </c>
      <c r="V83" s="12">
        <f>R83</f>
        <v>40000</v>
      </c>
      <c r="W83" s="12">
        <f>R83</f>
        <v>40000</v>
      </c>
      <c r="X83" s="12">
        <f>R83</f>
        <v>40000</v>
      </c>
      <c r="Y83" s="31">
        <f t="shared" ref="Y83" si="11">C83+I83+O83+U83</f>
        <v>480000</v>
      </c>
    </row>
    <row r="84" spans="1:26">
      <c r="A84" s="19">
        <v>5</v>
      </c>
      <c r="B84" s="6" t="s">
        <v>9</v>
      </c>
      <c r="C84" s="20" t="str">
        <f>C88</f>
        <v>-</v>
      </c>
      <c r="D84" s="14" t="s">
        <v>25</v>
      </c>
      <c r="E84" s="14" t="s">
        <v>25</v>
      </c>
      <c r="F84" s="14" t="s">
        <v>25</v>
      </c>
      <c r="G84" s="19">
        <v>5</v>
      </c>
      <c r="H84" s="6" t="s">
        <v>9</v>
      </c>
      <c r="I84" s="20">
        <f>SUM(J84+K84+L84)</f>
        <v>32000</v>
      </c>
      <c r="J84" s="14">
        <f>(ค่าตอบแทน!C74-11000)</f>
        <v>11000</v>
      </c>
      <c r="K84" s="14">
        <f>ค่าตอบแทน!C75+ค่าตอบแทน!C76</f>
        <v>20000</v>
      </c>
      <c r="L84" s="14">
        <f>(ค่าตอบแทน!C73-1000)</f>
        <v>1000</v>
      </c>
      <c r="M84" s="19">
        <v>5</v>
      </c>
      <c r="N84" s="6" t="s">
        <v>9</v>
      </c>
      <c r="O84" s="20">
        <f>P84</f>
        <v>11000</v>
      </c>
      <c r="P84" s="14">
        <f>(ค่าตอบแทน!C74-11000)</f>
        <v>11000</v>
      </c>
      <c r="Q84" s="14" t="s">
        <v>25</v>
      </c>
      <c r="R84" s="14" t="s">
        <v>25</v>
      </c>
      <c r="S84" s="19">
        <v>5</v>
      </c>
      <c r="T84" s="6" t="s">
        <v>9</v>
      </c>
      <c r="U84" s="20">
        <f>V84+X84</f>
        <v>51000</v>
      </c>
      <c r="V84" s="14">
        <f>(ค่าตอบแทน!C73-1000)</f>
        <v>1000</v>
      </c>
      <c r="W84" s="14" t="s">
        <v>25</v>
      </c>
      <c r="X84" s="14">
        <f>ค่าตอบแทน!C72</f>
        <v>50000</v>
      </c>
      <c r="Y84" s="31">
        <f>I84+O84+U84</f>
        <v>94000</v>
      </c>
    </row>
    <row r="85" spans="1:26">
      <c r="A85" s="19">
        <v>6</v>
      </c>
      <c r="B85" s="6" t="s">
        <v>10</v>
      </c>
      <c r="C85" s="12">
        <f>D85</f>
        <v>18000</v>
      </c>
      <c r="D85" s="12">
        <f>คชส!C66</f>
        <v>18000</v>
      </c>
      <c r="E85" s="14" t="s">
        <v>25</v>
      </c>
      <c r="F85" s="14" t="s">
        <v>25</v>
      </c>
      <c r="G85" s="19">
        <v>6</v>
      </c>
      <c r="H85" s="6" t="s">
        <v>10</v>
      </c>
      <c r="I85" s="12">
        <f>SUM(J85+K85+L85)</f>
        <v>120000</v>
      </c>
      <c r="J85" s="12">
        <f>คชส!C77</f>
        <v>20000</v>
      </c>
      <c r="K85" s="12">
        <f>คชส!C79</f>
        <v>60000</v>
      </c>
      <c r="L85" s="12">
        <f>คชส!C76</f>
        <v>40000</v>
      </c>
      <c r="M85" s="19">
        <v>6</v>
      </c>
      <c r="N85" s="6" t="s">
        <v>10</v>
      </c>
      <c r="O85" s="12">
        <f>P85+Q85</f>
        <v>97000</v>
      </c>
      <c r="P85" s="12">
        <f>คชส!C78</f>
        <v>20000</v>
      </c>
      <c r="Q85" s="12">
        <f>(คชส!C65+คชส!C75)</f>
        <v>77000</v>
      </c>
      <c r="R85" s="14" t="s">
        <v>25</v>
      </c>
      <c r="S85" s="19">
        <v>6</v>
      </c>
      <c r="T85" s="6" t="s">
        <v>10</v>
      </c>
      <c r="U85" s="14" t="s">
        <v>25</v>
      </c>
      <c r="V85" s="14" t="s">
        <v>25</v>
      </c>
      <c r="W85" s="14" t="s">
        <v>25</v>
      </c>
      <c r="X85" s="14" t="s">
        <v>25</v>
      </c>
      <c r="Y85" s="31">
        <f>C85+I85+O85</f>
        <v>235000</v>
      </c>
      <c r="Z85" s="26">
        <f>155000+80000</f>
        <v>235000</v>
      </c>
    </row>
    <row r="86" spans="1:26">
      <c r="A86" s="19">
        <v>7</v>
      </c>
      <c r="B86" s="6" t="s">
        <v>11</v>
      </c>
      <c r="C86" s="17">
        <f>F86</f>
        <v>5000</v>
      </c>
      <c r="D86" s="14" t="s">
        <v>25</v>
      </c>
      <c r="E86" s="14" t="s">
        <v>25</v>
      </c>
      <c r="F86" s="12">
        <v>5000</v>
      </c>
      <c r="G86" s="19">
        <v>7</v>
      </c>
      <c r="H86" s="6" t="s">
        <v>11</v>
      </c>
      <c r="I86" s="17">
        <f>J86+L86</f>
        <v>105000</v>
      </c>
      <c r="J86" s="12">
        <f>วัสดุ!C49</f>
        <v>20000</v>
      </c>
      <c r="K86" s="14" t="s">
        <v>25</v>
      </c>
      <c r="L86" s="12">
        <f>5000+วัสดุ!C51+วัสดุ!C52</f>
        <v>85000</v>
      </c>
      <c r="M86" s="19">
        <v>7</v>
      </c>
      <c r="N86" s="6" t="s">
        <v>11</v>
      </c>
      <c r="O86" s="17">
        <f>P86+Q86</f>
        <v>35000</v>
      </c>
      <c r="P86" s="12">
        <f>วัสดุ!C55</f>
        <v>30000</v>
      </c>
      <c r="Q86" s="12">
        <v>5000</v>
      </c>
      <c r="R86" s="14" t="s">
        <v>25</v>
      </c>
      <c r="S86" s="19">
        <v>7</v>
      </c>
      <c r="T86" s="6" t="s">
        <v>11</v>
      </c>
      <c r="U86" s="17">
        <f>V86</f>
        <v>20000</v>
      </c>
      <c r="V86" s="12">
        <f>5000+วัสดุ!C48+วัสดุ!C54+วัสดุ!C56</f>
        <v>20000</v>
      </c>
      <c r="W86" s="14" t="s">
        <v>165</v>
      </c>
      <c r="X86" s="14" t="s">
        <v>25</v>
      </c>
      <c r="Y86" s="31">
        <f>C86+I86+O86+U86</f>
        <v>165000</v>
      </c>
    </row>
    <row r="87" spans="1:26">
      <c r="A87" s="19">
        <v>8</v>
      </c>
      <c r="B87" s="6" t="s">
        <v>12</v>
      </c>
      <c r="C87" s="12">
        <f>SUM(D87+E87+F87)</f>
        <v>75249</v>
      </c>
      <c r="D87" s="12">
        <v>25083</v>
      </c>
      <c r="E87" s="12">
        <v>25083</v>
      </c>
      <c r="F87" s="12">
        <v>25083</v>
      </c>
      <c r="G87" s="19">
        <v>8</v>
      </c>
      <c r="H87" s="6" t="s">
        <v>12</v>
      </c>
      <c r="I87" s="12">
        <f>SUM(J87+K87+L87)</f>
        <v>75249</v>
      </c>
      <c r="J87" s="12">
        <v>25083</v>
      </c>
      <c r="K87" s="12">
        <v>25083</v>
      </c>
      <c r="L87" s="12">
        <v>25083</v>
      </c>
      <c r="M87" s="19">
        <v>8</v>
      </c>
      <c r="N87" s="6" t="s">
        <v>12</v>
      </c>
      <c r="O87" s="12">
        <f>SUM(P87+Q87+R87)</f>
        <v>75249</v>
      </c>
      <c r="P87" s="12">
        <v>25083</v>
      </c>
      <c r="Q87" s="12">
        <v>25083</v>
      </c>
      <c r="R87" s="12">
        <v>25083</v>
      </c>
      <c r="S87" s="19">
        <v>8</v>
      </c>
      <c r="T87" s="6" t="s">
        <v>12</v>
      </c>
      <c r="U87" s="12">
        <f>SUM(V87+W87+X87)</f>
        <v>75249</v>
      </c>
      <c r="V87" s="12">
        <v>25083</v>
      </c>
      <c r="W87" s="12">
        <v>25083</v>
      </c>
      <c r="X87" s="12">
        <v>25083</v>
      </c>
      <c r="Y87" s="31"/>
    </row>
    <row r="88" spans="1:26">
      <c r="A88" s="19">
        <v>9</v>
      </c>
      <c r="B88" s="6" t="s">
        <v>13</v>
      </c>
      <c r="C88" s="19" t="s">
        <v>18</v>
      </c>
      <c r="D88" s="14" t="s">
        <v>18</v>
      </c>
      <c r="E88" s="14" t="s">
        <v>18</v>
      </c>
      <c r="F88" s="14" t="s">
        <v>18</v>
      </c>
      <c r="G88" s="19">
        <v>9</v>
      </c>
      <c r="H88" s="6" t="s">
        <v>13</v>
      </c>
      <c r="I88" s="19" t="s">
        <v>18</v>
      </c>
      <c r="J88" s="14" t="s">
        <v>18</v>
      </c>
      <c r="K88" s="14" t="s">
        <v>18</v>
      </c>
      <c r="L88" s="14" t="s">
        <v>18</v>
      </c>
      <c r="M88" s="19">
        <v>9</v>
      </c>
      <c r="N88" s="6" t="s">
        <v>13</v>
      </c>
      <c r="O88" s="19" t="s">
        <v>18</v>
      </c>
      <c r="P88" s="14" t="s">
        <v>18</v>
      </c>
      <c r="Q88" s="14" t="s">
        <v>18</v>
      </c>
      <c r="R88" s="14" t="s">
        <v>18</v>
      </c>
      <c r="S88" s="19">
        <v>9</v>
      </c>
      <c r="T88" s="6" t="s">
        <v>13</v>
      </c>
      <c r="U88" s="19" t="s">
        <v>18</v>
      </c>
      <c r="V88" s="14" t="s">
        <v>18</v>
      </c>
      <c r="W88" s="14" t="s">
        <v>18</v>
      </c>
      <c r="X88" s="14" t="s">
        <v>18</v>
      </c>
      <c r="Y88" s="31"/>
    </row>
    <row r="89" spans="1:26">
      <c r="A89" s="19">
        <v>10</v>
      </c>
      <c r="B89" s="6" t="s">
        <v>14</v>
      </c>
      <c r="C89" s="19" t="s">
        <v>18</v>
      </c>
      <c r="D89" s="14" t="s">
        <v>18</v>
      </c>
      <c r="E89" s="14" t="s">
        <v>18</v>
      </c>
      <c r="F89" s="14" t="s">
        <v>18</v>
      </c>
      <c r="G89" s="19">
        <v>10</v>
      </c>
      <c r="H89" s="6" t="s">
        <v>14</v>
      </c>
      <c r="I89" s="20">
        <f>K89</f>
        <v>95000</v>
      </c>
      <c r="J89" s="14" t="s">
        <v>18</v>
      </c>
      <c r="K89" s="14">
        <f>'ครุภัณฑ์ อุดหนุน จ่ายอื่น'!C41</f>
        <v>95000</v>
      </c>
      <c r="L89" s="14" t="s">
        <v>18</v>
      </c>
      <c r="M89" s="19">
        <v>10</v>
      </c>
      <c r="N89" s="6" t="s">
        <v>14</v>
      </c>
      <c r="O89" s="20">
        <f>Q89</f>
        <v>40000</v>
      </c>
      <c r="P89" s="14" t="s">
        <v>18</v>
      </c>
      <c r="Q89" s="14">
        <f>'ครุภัณฑ์ อุดหนุน จ่ายอื่น'!C44</f>
        <v>40000</v>
      </c>
      <c r="R89" s="14" t="s">
        <v>18</v>
      </c>
      <c r="S89" s="19">
        <v>10</v>
      </c>
      <c r="T89" s="6" t="s">
        <v>14</v>
      </c>
      <c r="U89" s="19" t="s">
        <v>18</v>
      </c>
      <c r="V89" s="14" t="s">
        <v>18</v>
      </c>
      <c r="W89" s="14" t="s">
        <v>18</v>
      </c>
      <c r="X89" s="14" t="s">
        <v>18</v>
      </c>
      <c r="Y89" s="31">
        <f>I89+O89</f>
        <v>135000</v>
      </c>
    </row>
    <row r="90" spans="1:26">
      <c r="A90" s="19">
        <v>11</v>
      </c>
      <c r="B90" s="6" t="s">
        <v>15</v>
      </c>
      <c r="C90" s="19" t="s">
        <v>18</v>
      </c>
      <c r="D90" s="14" t="s">
        <v>18</v>
      </c>
      <c r="E90" s="14" t="s">
        <v>18</v>
      </c>
      <c r="F90" s="14" t="s">
        <v>18</v>
      </c>
      <c r="G90" s="19">
        <v>11</v>
      </c>
      <c r="H90" s="6" t="s">
        <v>15</v>
      </c>
      <c r="I90" s="19" t="s">
        <v>18</v>
      </c>
      <c r="J90" s="14" t="s">
        <v>18</v>
      </c>
      <c r="K90" s="14" t="s">
        <v>18</v>
      </c>
      <c r="L90" s="14" t="s">
        <v>18</v>
      </c>
      <c r="M90" s="19">
        <v>11</v>
      </c>
      <c r="N90" s="6" t="s">
        <v>15</v>
      </c>
      <c r="O90" s="19" t="s">
        <v>18</v>
      </c>
      <c r="P90" s="14" t="s">
        <v>18</v>
      </c>
      <c r="Q90" s="14" t="s">
        <v>18</v>
      </c>
      <c r="R90" s="14" t="s">
        <v>18</v>
      </c>
      <c r="S90" s="19">
        <v>11</v>
      </c>
      <c r="T90" s="6" t="s">
        <v>15</v>
      </c>
      <c r="U90" s="19" t="s">
        <v>18</v>
      </c>
      <c r="V90" s="14" t="s">
        <v>18</v>
      </c>
      <c r="W90" s="14" t="s">
        <v>18</v>
      </c>
      <c r="X90" s="14" t="s">
        <v>18</v>
      </c>
      <c r="Y90" s="31"/>
    </row>
    <row r="91" spans="1:26">
      <c r="A91" s="19">
        <v>12</v>
      </c>
      <c r="B91" s="6" t="s">
        <v>17</v>
      </c>
      <c r="C91" s="19" t="s">
        <v>18</v>
      </c>
      <c r="D91" s="14" t="s">
        <v>18</v>
      </c>
      <c r="E91" s="14" t="s">
        <v>18</v>
      </c>
      <c r="F91" s="14" t="s">
        <v>18</v>
      </c>
      <c r="G91" s="19">
        <v>12</v>
      </c>
      <c r="H91" s="6" t="s">
        <v>17</v>
      </c>
      <c r="I91" s="19" t="s">
        <v>18</v>
      </c>
      <c r="J91" s="14" t="s">
        <v>18</v>
      </c>
      <c r="K91" s="14" t="s">
        <v>18</v>
      </c>
      <c r="L91" s="14" t="s">
        <v>18</v>
      </c>
      <c r="M91" s="19">
        <v>12</v>
      </c>
      <c r="N91" s="6" t="s">
        <v>17</v>
      </c>
      <c r="O91" s="19" t="s">
        <v>18</v>
      </c>
      <c r="P91" s="14" t="s">
        <v>18</v>
      </c>
      <c r="Q91" s="14" t="s">
        <v>18</v>
      </c>
      <c r="R91" s="14" t="s">
        <v>18</v>
      </c>
      <c r="S91" s="19">
        <v>12</v>
      </c>
      <c r="T91" s="6" t="s">
        <v>17</v>
      </c>
      <c r="U91" s="19" t="s">
        <v>18</v>
      </c>
      <c r="V91" s="14" t="s">
        <v>18</v>
      </c>
      <c r="W91" s="14" t="s">
        <v>18</v>
      </c>
      <c r="X91" s="14" t="s">
        <v>18</v>
      </c>
      <c r="Y91" s="31"/>
    </row>
    <row r="92" spans="1:26">
      <c r="A92" s="4"/>
      <c r="B92" s="5" t="s">
        <v>4</v>
      </c>
      <c r="C92" s="17">
        <f>D92+E92+F92</f>
        <v>260984</v>
      </c>
      <c r="D92" s="12">
        <f>SUM(D80:D91)</f>
        <v>97328</v>
      </c>
      <c r="E92" s="12">
        <f>SUM(E80:E91)</f>
        <v>79328</v>
      </c>
      <c r="F92" s="12">
        <f>SUM(F80:F91)</f>
        <v>84328</v>
      </c>
      <c r="G92" s="4"/>
      <c r="H92" s="5" t="s">
        <v>4</v>
      </c>
      <c r="I92" s="17">
        <f>J92+K92+L92</f>
        <v>589984</v>
      </c>
      <c r="J92" s="12">
        <f>SUM(J80:J91)</f>
        <v>130328</v>
      </c>
      <c r="K92" s="12">
        <f>SUM(K80:K91)</f>
        <v>254328</v>
      </c>
      <c r="L92" s="12">
        <f>SUM(L80:L91)</f>
        <v>205328</v>
      </c>
      <c r="M92" s="4"/>
      <c r="N92" s="5" t="s">
        <v>4</v>
      </c>
      <c r="O92" s="17">
        <f>P92+Q92+R92</f>
        <v>420984</v>
      </c>
      <c r="P92" s="12">
        <f>SUM(P80:P91)</f>
        <v>140328</v>
      </c>
      <c r="Q92" s="12">
        <f>SUM(Q80:Q91)</f>
        <v>201328</v>
      </c>
      <c r="R92" s="12">
        <f>SUM(R80:R91)</f>
        <v>79328</v>
      </c>
      <c r="S92" s="4"/>
      <c r="T92" s="5" t="s">
        <v>4</v>
      </c>
      <c r="U92" s="17">
        <f>V92+W92+X92</f>
        <v>308984</v>
      </c>
      <c r="V92" s="12">
        <f>SUM(V80:V91)</f>
        <v>100328</v>
      </c>
      <c r="W92" s="12">
        <f>SUM(W80:W91)</f>
        <v>79328</v>
      </c>
      <c r="X92" s="12">
        <f>SUM(X80:X91)</f>
        <v>129328</v>
      </c>
      <c r="Y92" s="34">
        <f>SUM(Y81:Y91)</f>
        <v>1279940</v>
      </c>
    </row>
    <row r="93" spans="1:26">
      <c r="G93" s="2"/>
      <c r="H93" s="1"/>
      <c r="I93" s="1"/>
      <c r="M93" s="2"/>
      <c r="N93" s="1"/>
      <c r="O93" s="1"/>
      <c r="S93" s="2"/>
      <c r="T93" s="1"/>
      <c r="U93" s="1"/>
    </row>
    <row r="94" spans="1:26">
      <c r="G94" s="2"/>
      <c r="H94" s="1"/>
      <c r="I94" s="1"/>
      <c r="M94" s="2"/>
      <c r="N94" s="1"/>
      <c r="O94" s="1"/>
      <c r="S94" s="2"/>
      <c r="T94" s="1"/>
      <c r="U94" s="1"/>
    </row>
    <row r="95" spans="1:26">
      <c r="A95" s="135" t="s">
        <v>32</v>
      </c>
      <c r="B95" s="135"/>
      <c r="C95" s="135"/>
      <c r="D95" s="135"/>
      <c r="E95" s="135"/>
      <c r="F95" s="135"/>
      <c r="G95" s="135" t="s">
        <v>32</v>
      </c>
      <c r="H95" s="135"/>
      <c r="I95" s="135"/>
      <c r="J95" s="135"/>
      <c r="K95" s="135"/>
      <c r="L95" s="135"/>
      <c r="M95" s="135" t="s">
        <v>32</v>
      </c>
      <c r="N95" s="135"/>
      <c r="O95" s="135"/>
      <c r="P95" s="135"/>
      <c r="Q95" s="135"/>
      <c r="R95" s="135"/>
      <c r="S95" s="135" t="s">
        <v>32</v>
      </c>
      <c r="T95" s="135"/>
      <c r="U95" s="135"/>
      <c r="V95" s="135"/>
      <c r="W95" s="135"/>
      <c r="X95" s="135"/>
    </row>
    <row r="96" spans="1:26">
      <c r="A96" s="135" t="s">
        <v>33</v>
      </c>
      <c r="B96" s="135"/>
      <c r="C96" s="135"/>
      <c r="D96" s="135"/>
      <c r="E96" s="135"/>
      <c r="F96" s="135"/>
      <c r="G96" s="135" t="s">
        <v>33</v>
      </c>
      <c r="H96" s="135"/>
      <c r="I96" s="135"/>
      <c r="J96" s="135"/>
      <c r="K96" s="135"/>
      <c r="L96" s="135"/>
      <c r="M96" s="135" t="s">
        <v>33</v>
      </c>
      <c r="N96" s="135"/>
      <c r="O96" s="135"/>
      <c r="P96" s="135"/>
      <c r="Q96" s="135"/>
      <c r="R96" s="135"/>
      <c r="S96" s="135" t="s">
        <v>33</v>
      </c>
      <c r="T96" s="135"/>
      <c r="U96" s="135"/>
      <c r="V96" s="135"/>
      <c r="W96" s="135"/>
      <c r="X96" s="135"/>
    </row>
    <row r="97" spans="1:24">
      <c r="A97" s="135" t="s">
        <v>33</v>
      </c>
      <c r="B97" s="135"/>
      <c r="C97" s="135"/>
      <c r="D97" s="135"/>
      <c r="E97" s="135"/>
      <c r="F97" s="135"/>
      <c r="G97" s="135" t="s">
        <v>33</v>
      </c>
      <c r="H97" s="135"/>
      <c r="I97" s="135"/>
      <c r="J97" s="135"/>
      <c r="K97" s="135"/>
      <c r="L97" s="135"/>
      <c r="M97" s="135" t="s">
        <v>33</v>
      </c>
      <c r="N97" s="135"/>
      <c r="O97" s="135"/>
      <c r="P97" s="135"/>
      <c r="Q97" s="135"/>
      <c r="R97" s="135"/>
      <c r="S97" s="135" t="s">
        <v>33</v>
      </c>
      <c r="T97" s="135"/>
      <c r="U97" s="135"/>
      <c r="V97" s="135"/>
      <c r="W97" s="135"/>
      <c r="X97" s="135"/>
    </row>
    <row r="98" spans="1:24">
      <c r="G98" s="2"/>
      <c r="H98" s="1"/>
      <c r="I98" s="1"/>
      <c r="M98" s="2"/>
      <c r="N98" s="1"/>
      <c r="O98" s="1"/>
      <c r="S98" s="2"/>
      <c r="T98" s="1"/>
      <c r="U98" s="1"/>
    </row>
    <row r="99" spans="1:24">
      <c r="A99" s="137" t="s">
        <v>31</v>
      </c>
      <c r="B99" s="137"/>
      <c r="C99" s="137"/>
      <c r="D99" s="137"/>
      <c r="E99" s="137"/>
      <c r="F99" s="137"/>
      <c r="G99" s="137" t="s">
        <v>31</v>
      </c>
      <c r="H99" s="137"/>
      <c r="I99" s="137"/>
      <c r="J99" s="137"/>
      <c r="K99" s="137"/>
      <c r="L99" s="137"/>
      <c r="M99" s="137" t="s">
        <v>31</v>
      </c>
      <c r="N99" s="137"/>
      <c r="O99" s="137"/>
      <c r="P99" s="137"/>
      <c r="Q99" s="137"/>
      <c r="R99" s="137"/>
      <c r="S99" s="137" t="s">
        <v>31</v>
      </c>
      <c r="T99" s="137"/>
      <c r="U99" s="137"/>
      <c r="V99" s="137"/>
      <c r="W99" s="137"/>
      <c r="X99" s="137"/>
    </row>
    <row r="100" spans="1:24">
      <c r="A100" s="137" t="s">
        <v>5</v>
      </c>
      <c r="B100" s="137"/>
      <c r="C100" s="137"/>
      <c r="D100" s="137"/>
      <c r="E100" s="137"/>
      <c r="F100" s="137"/>
      <c r="G100" s="137" t="s">
        <v>5</v>
      </c>
      <c r="H100" s="137"/>
      <c r="I100" s="137"/>
      <c r="J100" s="137"/>
      <c r="K100" s="137"/>
      <c r="L100" s="137"/>
      <c r="M100" s="137" t="s">
        <v>5</v>
      </c>
      <c r="N100" s="137"/>
      <c r="O100" s="137"/>
      <c r="P100" s="137"/>
      <c r="Q100" s="137"/>
      <c r="R100" s="137"/>
      <c r="S100" s="137" t="s">
        <v>5</v>
      </c>
      <c r="T100" s="137"/>
      <c r="U100" s="137"/>
      <c r="V100" s="137"/>
      <c r="W100" s="137"/>
      <c r="X100" s="137"/>
    </row>
    <row r="101" spans="1:24">
      <c r="A101" s="136" t="s">
        <v>30</v>
      </c>
      <c r="B101" s="136"/>
      <c r="C101" s="136"/>
      <c r="D101" s="136"/>
      <c r="E101" s="136"/>
      <c r="F101" s="136"/>
      <c r="G101" s="136" t="s">
        <v>30</v>
      </c>
      <c r="H101" s="136"/>
      <c r="I101" s="136"/>
      <c r="J101" s="136"/>
      <c r="K101" s="136"/>
      <c r="L101" s="136"/>
      <c r="M101" s="136" t="s">
        <v>30</v>
      </c>
      <c r="N101" s="136"/>
      <c r="O101" s="136"/>
      <c r="P101" s="136"/>
      <c r="Q101" s="136"/>
      <c r="R101" s="136"/>
      <c r="S101" s="136" t="s">
        <v>30</v>
      </c>
      <c r="T101" s="136"/>
      <c r="U101" s="136"/>
      <c r="V101" s="136"/>
      <c r="W101" s="136"/>
      <c r="X101" s="136"/>
    </row>
    <row r="102" spans="1:24">
      <c r="G102" s="2"/>
      <c r="H102" s="1"/>
      <c r="I102" s="1"/>
      <c r="M102" s="2"/>
      <c r="N102" s="1"/>
      <c r="O102" s="1"/>
      <c r="S102" s="2"/>
      <c r="T102" s="1"/>
      <c r="U102" s="1"/>
    </row>
    <row r="103" spans="1:24">
      <c r="G103" s="2"/>
      <c r="H103" s="1"/>
      <c r="I103" s="1"/>
      <c r="M103" s="2"/>
      <c r="N103" s="1"/>
      <c r="O103" s="1"/>
      <c r="S103" s="2"/>
      <c r="T103" s="1"/>
      <c r="U103" s="1"/>
    </row>
    <row r="104" spans="1:24">
      <c r="G104" s="2"/>
      <c r="H104" s="1"/>
      <c r="I104" s="1"/>
      <c r="M104" s="2"/>
      <c r="N104" s="1"/>
      <c r="O104" s="1"/>
      <c r="S104" s="2"/>
      <c r="T104" s="1"/>
      <c r="U104" s="1"/>
    </row>
    <row r="105" spans="1:24">
      <c r="A105" s="129" t="s">
        <v>0</v>
      </c>
      <c r="B105" s="129"/>
      <c r="C105" s="129"/>
      <c r="D105" s="129"/>
      <c r="E105" s="129"/>
      <c r="F105" s="129"/>
      <c r="G105" s="129" t="s">
        <v>0</v>
      </c>
      <c r="H105" s="129"/>
      <c r="I105" s="129"/>
      <c r="J105" s="129"/>
      <c r="K105" s="129"/>
      <c r="L105" s="129"/>
      <c r="M105" s="129" t="s">
        <v>0</v>
      </c>
      <c r="N105" s="129"/>
      <c r="O105" s="129"/>
      <c r="P105" s="129"/>
      <c r="Q105" s="129"/>
      <c r="R105" s="129"/>
      <c r="S105" s="129" t="s">
        <v>0</v>
      </c>
      <c r="T105" s="129"/>
      <c r="U105" s="129"/>
      <c r="V105" s="129"/>
      <c r="W105" s="129"/>
      <c r="X105" s="129"/>
    </row>
    <row r="106" spans="1:24">
      <c r="A106" s="129" t="s">
        <v>29</v>
      </c>
      <c r="B106" s="129"/>
      <c r="C106" s="129"/>
      <c r="D106" s="129"/>
      <c r="E106" s="129"/>
      <c r="F106" s="129"/>
      <c r="G106" s="129" t="s">
        <v>29</v>
      </c>
      <c r="H106" s="129"/>
      <c r="I106" s="129"/>
      <c r="J106" s="129"/>
      <c r="K106" s="129"/>
      <c r="L106" s="129"/>
      <c r="M106" s="129" t="s">
        <v>29</v>
      </c>
      <c r="N106" s="129"/>
      <c r="O106" s="129"/>
      <c r="P106" s="129"/>
      <c r="Q106" s="129"/>
      <c r="R106" s="129"/>
      <c r="S106" s="129" t="s">
        <v>29</v>
      </c>
      <c r="T106" s="129"/>
      <c r="U106" s="129"/>
      <c r="V106" s="129"/>
      <c r="W106" s="129"/>
      <c r="X106" s="129"/>
    </row>
    <row r="107" spans="1:24">
      <c r="A107" s="129" t="s">
        <v>27</v>
      </c>
      <c r="B107" s="129"/>
      <c r="C107" s="129"/>
      <c r="D107" s="129"/>
      <c r="E107" s="129"/>
      <c r="F107" s="129"/>
      <c r="G107" s="129" t="s">
        <v>27</v>
      </c>
      <c r="H107" s="129"/>
      <c r="I107" s="129"/>
      <c r="J107" s="129"/>
      <c r="K107" s="129"/>
      <c r="L107" s="129"/>
      <c r="M107" s="129" t="s">
        <v>27</v>
      </c>
      <c r="N107" s="129"/>
      <c r="O107" s="129"/>
      <c r="P107" s="129"/>
      <c r="Q107" s="129"/>
      <c r="R107" s="129"/>
      <c r="S107" s="129" t="s">
        <v>27</v>
      </c>
      <c r="T107" s="129"/>
      <c r="U107" s="129"/>
      <c r="V107" s="129"/>
      <c r="W107" s="129"/>
      <c r="X107" s="129"/>
    </row>
    <row r="108" spans="1:24">
      <c r="A108" s="129" t="s">
        <v>168</v>
      </c>
      <c r="B108" s="129"/>
      <c r="C108" s="129"/>
      <c r="D108" s="129"/>
      <c r="E108" s="129"/>
      <c r="F108" s="129"/>
      <c r="G108" s="129" t="s">
        <v>169</v>
      </c>
      <c r="H108" s="129"/>
      <c r="I108" s="129"/>
      <c r="J108" s="129"/>
      <c r="K108" s="129"/>
      <c r="L108" s="129"/>
      <c r="M108" s="129" t="s">
        <v>170</v>
      </c>
      <c r="N108" s="129"/>
      <c r="O108" s="129"/>
      <c r="P108" s="129"/>
      <c r="Q108" s="129"/>
      <c r="R108" s="129"/>
      <c r="S108" s="129" t="s">
        <v>46</v>
      </c>
      <c r="T108" s="129"/>
      <c r="U108" s="129"/>
      <c r="V108" s="129"/>
      <c r="W108" s="129"/>
      <c r="X108" s="129"/>
    </row>
    <row r="109" spans="1:24">
      <c r="A109" s="130" t="s">
        <v>42</v>
      </c>
      <c r="B109" s="130"/>
      <c r="C109" s="130"/>
      <c r="D109" s="130"/>
      <c r="E109" s="130"/>
      <c r="F109" s="130"/>
      <c r="G109" s="130" t="s">
        <v>42</v>
      </c>
      <c r="H109" s="130"/>
      <c r="I109" s="130"/>
      <c r="J109" s="130"/>
      <c r="K109" s="130"/>
      <c r="L109" s="130"/>
      <c r="M109" s="130" t="s">
        <v>42</v>
      </c>
      <c r="N109" s="130"/>
      <c r="O109" s="130"/>
      <c r="P109" s="130"/>
      <c r="Q109" s="130"/>
      <c r="R109" s="130"/>
      <c r="S109" s="130" t="s">
        <v>42</v>
      </c>
      <c r="T109" s="130"/>
      <c r="U109" s="130"/>
      <c r="V109" s="130"/>
      <c r="W109" s="130"/>
      <c r="X109" s="130"/>
    </row>
    <row r="110" spans="1:24">
      <c r="A110" s="33"/>
      <c r="B110" s="33" t="s">
        <v>39</v>
      </c>
      <c r="C110" s="33"/>
      <c r="D110" s="33"/>
      <c r="E110" s="33"/>
      <c r="F110" s="33"/>
      <c r="G110" s="33"/>
      <c r="H110" s="33" t="s">
        <v>39</v>
      </c>
      <c r="I110" s="33"/>
      <c r="J110" s="33"/>
      <c r="K110" s="33"/>
      <c r="L110" s="33"/>
      <c r="M110" s="33"/>
      <c r="N110" s="33" t="s">
        <v>39</v>
      </c>
      <c r="O110" s="33"/>
      <c r="P110" s="33"/>
      <c r="Q110" s="33"/>
      <c r="R110" s="33"/>
      <c r="S110" s="33"/>
      <c r="T110" s="33" t="s">
        <v>39</v>
      </c>
      <c r="U110" s="33"/>
      <c r="V110" s="33"/>
      <c r="W110" s="33"/>
      <c r="X110" s="33"/>
    </row>
    <row r="111" spans="1:24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</row>
    <row r="112" spans="1:24">
      <c r="A112" s="131" t="s">
        <v>1</v>
      </c>
      <c r="B112" s="131" t="s">
        <v>2</v>
      </c>
      <c r="C112" s="133" t="s">
        <v>3</v>
      </c>
      <c r="D112" s="133"/>
      <c r="E112" s="133"/>
      <c r="F112" s="133"/>
      <c r="G112" s="131" t="s">
        <v>1</v>
      </c>
      <c r="H112" s="131" t="s">
        <v>2</v>
      </c>
      <c r="I112" s="133" t="s">
        <v>3</v>
      </c>
      <c r="J112" s="133"/>
      <c r="K112" s="133"/>
      <c r="L112" s="133"/>
      <c r="M112" s="131" t="s">
        <v>1</v>
      </c>
      <c r="N112" s="131" t="s">
        <v>2</v>
      </c>
      <c r="O112" s="133" t="s">
        <v>3</v>
      </c>
      <c r="P112" s="133"/>
      <c r="Q112" s="133"/>
      <c r="R112" s="133"/>
      <c r="S112" s="131" t="s">
        <v>1</v>
      </c>
      <c r="T112" s="131" t="s">
        <v>2</v>
      </c>
      <c r="U112" s="133" t="s">
        <v>3</v>
      </c>
      <c r="V112" s="133"/>
      <c r="W112" s="133"/>
      <c r="X112" s="133"/>
    </row>
    <row r="113" spans="1:26">
      <c r="A113" s="132"/>
      <c r="B113" s="132"/>
      <c r="C113" s="3" t="s">
        <v>4</v>
      </c>
      <c r="D113" s="15" t="s">
        <v>21</v>
      </c>
      <c r="E113" s="15" t="s">
        <v>22</v>
      </c>
      <c r="F113" s="15" t="s">
        <v>23</v>
      </c>
      <c r="G113" s="132"/>
      <c r="H113" s="132"/>
      <c r="I113" s="3" t="s">
        <v>4</v>
      </c>
      <c r="J113" s="15" t="s">
        <v>48</v>
      </c>
      <c r="K113" s="15" t="s">
        <v>49</v>
      </c>
      <c r="L113" s="15" t="s">
        <v>50</v>
      </c>
      <c r="M113" s="132"/>
      <c r="N113" s="132"/>
      <c r="O113" s="3" t="s">
        <v>4</v>
      </c>
      <c r="P113" s="15" t="s">
        <v>53</v>
      </c>
      <c r="Q113" s="15" t="s">
        <v>51</v>
      </c>
      <c r="R113" s="15" t="s">
        <v>52</v>
      </c>
      <c r="S113" s="132"/>
      <c r="T113" s="132"/>
      <c r="U113" s="3" t="s">
        <v>4</v>
      </c>
      <c r="V113" s="15" t="s">
        <v>54</v>
      </c>
      <c r="W113" s="15" t="s">
        <v>55</v>
      </c>
      <c r="X113" s="15" t="s">
        <v>56</v>
      </c>
    </row>
    <row r="114" spans="1:26">
      <c r="A114" s="19">
        <v>1</v>
      </c>
      <c r="B114" s="6" t="s">
        <v>6</v>
      </c>
      <c r="C114" s="14" t="s">
        <v>25</v>
      </c>
      <c r="D114" s="14" t="s">
        <v>25</v>
      </c>
      <c r="E114" s="14" t="s">
        <v>25</v>
      </c>
      <c r="F114" s="14" t="s">
        <v>25</v>
      </c>
      <c r="G114" s="19">
        <v>1</v>
      </c>
      <c r="H114" s="6" t="s">
        <v>6</v>
      </c>
      <c r="I114" s="14" t="s">
        <v>25</v>
      </c>
      <c r="J114" s="14" t="s">
        <v>25</v>
      </c>
      <c r="K114" s="14" t="s">
        <v>25</v>
      </c>
      <c r="L114" s="14" t="s">
        <v>25</v>
      </c>
      <c r="M114" s="19">
        <v>1</v>
      </c>
      <c r="N114" s="6" t="s">
        <v>6</v>
      </c>
      <c r="O114" s="14" t="s">
        <v>25</v>
      </c>
      <c r="P114" s="14" t="s">
        <v>25</v>
      </c>
      <c r="Q114" s="14" t="s">
        <v>25</v>
      </c>
      <c r="R114" s="14" t="s">
        <v>25</v>
      </c>
      <c r="S114" s="19">
        <v>1</v>
      </c>
      <c r="T114" s="6" t="s">
        <v>6</v>
      </c>
      <c r="U114" s="14" t="s">
        <v>25</v>
      </c>
      <c r="V114" s="14" t="s">
        <v>25</v>
      </c>
      <c r="W114" s="14" t="s">
        <v>25</v>
      </c>
      <c r="X114" s="14" t="s">
        <v>25</v>
      </c>
    </row>
    <row r="115" spans="1:26">
      <c r="A115" s="19">
        <v>2</v>
      </c>
      <c r="B115" s="6" t="s">
        <v>7</v>
      </c>
      <c r="C115" s="22">
        <f>SUM(D115+E115+F115)</f>
        <v>115323</v>
      </c>
      <c r="D115" s="12">
        <v>38441</v>
      </c>
      <c r="E115" s="12">
        <f>D115</f>
        <v>38441</v>
      </c>
      <c r="F115" s="12">
        <f>D115</f>
        <v>38441</v>
      </c>
      <c r="G115" s="19">
        <v>2</v>
      </c>
      <c r="H115" s="6" t="s">
        <v>7</v>
      </c>
      <c r="I115" s="22">
        <f>SUM(J115+K115+L115)</f>
        <v>115323</v>
      </c>
      <c r="J115" s="12">
        <f>D115</f>
        <v>38441</v>
      </c>
      <c r="K115" s="12">
        <f>D115</f>
        <v>38441</v>
      </c>
      <c r="L115" s="12">
        <f>D115</f>
        <v>38441</v>
      </c>
      <c r="M115" s="19">
        <v>2</v>
      </c>
      <c r="N115" s="6" t="s">
        <v>7</v>
      </c>
      <c r="O115" s="22">
        <f>SUM(P115+Q115+R115)</f>
        <v>115323</v>
      </c>
      <c r="P115" s="12">
        <f>J115</f>
        <v>38441</v>
      </c>
      <c r="Q115" s="12">
        <f>J115</f>
        <v>38441</v>
      </c>
      <c r="R115" s="12">
        <f>J115</f>
        <v>38441</v>
      </c>
      <c r="S115" s="19">
        <v>2</v>
      </c>
      <c r="T115" s="6" t="s">
        <v>7</v>
      </c>
      <c r="U115" s="22">
        <f>SUM(V115+W115+X115)</f>
        <v>115331</v>
      </c>
      <c r="V115" s="12">
        <f>P115</f>
        <v>38441</v>
      </c>
      <c r="W115" s="12">
        <f>P115</f>
        <v>38441</v>
      </c>
      <c r="X115" s="12">
        <v>38449</v>
      </c>
      <c r="Y115" s="31">
        <f>C115+I115+O115+U115</f>
        <v>461300</v>
      </c>
    </row>
    <row r="116" spans="1:26">
      <c r="A116" s="19">
        <v>3</v>
      </c>
      <c r="B116" s="6" t="s">
        <v>8</v>
      </c>
      <c r="C116" s="19" t="s">
        <v>18</v>
      </c>
      <c r="D116" s="14" t="s">
        <v>18</v>
      </c>
      <c r="E116" s="14" t="s">
        <v>18</v>
      </c>
      <c r="F116" s="14" t="s">
        <v>18</v>
      </c>
      <c r="G116" s="19">
        <v>3</v>
      </c>
      <c r="H116" s="6" t="s">
        <v>8</v>
      </c>
      <c r="I116" s="19" t="s">
        <v>18</v>
      </c>
      <c r="J116" s="14" t="s">
        <v>18</v>
      </c>
      <c r="K116" s="14" t="s">
        <v>18</v>
      </c>
      <c r="L116" s="14" t="s">
        <v>18</v>
      </c>
      <c r="M116" s="19">
        <v>3</v>
      </c>
      <c r="N116" s="6" t="s">
        <v>8</v>
      </c>
      <c r="O116" s="19" t="s">
        <v>18</v>
      </c>
      <c r="P116" s="14" t="s">
        <v>18</v>
      </c>
      <c r="Q116" s="14" t="s">
        <v>18</v>
      </c>
      <c r="R116" s="14" t="s">
        <v>18</v>
      </c>
      <c r="S116" s="19">
        <v>3</v>
      </c>
      <c r="T116" s="6" t="s">
        <v>8</v>
      </c>
      <c r="U116" s="19" t="s">
        <v>18</v>
      </c>
      <c r="V116" s="14" t="s">
        <v>18</v>
      </c>
      <c r="W116" s="14" t="s">
        <v>18</v>
      </c>
      <c r="X116" s="14" t="s">
        <v>18</v>
      </c>
      <c r="Y116" s="31"/>
      <c r="Z116" s="26">
        <f>Y115+Y117</f>
        <v>740720</v>
      </c>
    </row>
    <row r="117" spans="1:26">
      <c r="A117" s="19">
        <v>4</v>
      </c>
      <c r="B117" s="6" t="s">
        <v>16</v>
      </c>
      <c r="C117" s="21">
        <f>SUM(D117+E117+F117)</f>
        <v>69855</v>
      </c>
      <c r="D117" s="12">
        <f>(เงินเดือน!O16+เงินเดือน!O17)/12</f>
        <v>23285</v>
      </c>
      <c r="E117" s="12">
        <f>D117</f>
        <v>23285</v>
      </c>
      <c r="F117" s="12">
        <f>D117</f>
        <v>23285</v>
      </c>
      <c r="G117" s="19">
        <v>4</v>
      </c>
      <c r="H117" s="6" t="s">
        <v>16</v>
      </c>
      <c r="I117" s="21">
        <f>SUM(J117+K117+L117)</f>
        <v>69855</v>
      </c>
      <c r="J117" s="12">
        <f>D117</f>
        <v>23285</v>
      </c>
      <c r="K117" s="12">
        <f>D117</f>
        <v>23285</v>
      </c>
      <c r="L117" s="12">
        <f>D117</f>
        <v>23285</v>
      </c>
      <c r="M117" s="19">
        <v>4</v>
      </c>
      <c r="N117" s="6" t="s">
        <v>16</v>
      </c>
      <c r="O117" s="21">
        <f>SUM(P117+Q117+R117)</f>
        <v>69855</v>
      </c>
      <c r="P117" s="12">
        <f>J117</f>
        <v>23285</v>
      </c>
      <c r="Q117" s="12">
        <f>J117</f>
        <v>23285</v>
      </c>
      <c r="R117" s="12">
        <f>J117</f>
        <v>23285</v>
      </c>
      <c r="S117" s="19">
        <v>4</v>
      </c>
      <c r="T117" s="6" t="s">
        <v>16</v>
      </c>
      <c r="U117" s="21">
        <f>SUM(V117+W117+X117)</f>
        <v>69855</v>
      </c>
      <c r="V117" s="12">
        <f>P117</f>
        <v>23285</v>
      </c>
      <c r="W117" s="12">
        <f>P117</f>
        <v>23285</v>
      </c>
      <c r="X117" s="12">
        <f>P117</f>
        <v>23285</v>
      </c>
      <c r="Y117" s="31">
        <f t="shared" ref="Y117" si="12">C117+I117+O117+U117</f>
        <v>279420</v>
      </c>
    </row>
    <row r="118" spans="1:26">
      <c r="A118" s="19">
        <v>5</v>
      </c>
      <c r="B118" s="6" t="s">
        <v>9</v>
      </c>
      <c r="C118" s="24" t="s">
        <v>18</v>
      </c>
      <c r="D118" s="14" t="s">
        <v>18</v>
      </c>
      <c r="E118" s="14" t="s">
        <v>18</v>
      </c>
      <c r="F118" s="14" t="s">
        <v>18</v>
      </c>
      <c r="G118" s="19">
        <v>5</v>
      </c>
      <c r="H118" s="6" t="s">
        <v>9</v>
      </c>
      <c r="I118" s="20">
        <f>SUM(J118+K118+L118)</f>
        <v>14500</v>
      </c>
      <c r="J118" s="14"/>
      <c r="K118" s="14">
        <f>ค่าตอบแทน!C108+ค่าตอบแทน!C109</f>
        <v>12000</v>
      </c>
      <c r="L118" s="14">
        <f>(ค่าตอบแทน!C106/2)</f>
        <v>2500</v>
      </c>
      <c r="M118" s="19">
        <v>5</v>
      </c>
      <c r="N118" s="6" t="s">
        <v>9</v>
      </c>
      <c r="O118" s="24" t="s">
        <v>18</v>
      </c>
      <c r="P118" s="14" t="s">
        <v>18</v>
      </c>
      <c r="Q118" s="14" t="s">
        <v>18</v>
      </c>
      <c r="R118" s="14" t="s">
        <v>18</v>
      </c>
      <c r="S118" s="19">
        <v>5</v>
      </c>
      <c r="T118" s="6" t="s">
        <v>9</v>
      </c>
      <c r="U118" s="20">
        <f>SUM(V118+W118+X118)</f>
        <v>52500</v>
      </c>
      <c r="V118" s="14">
        <f>(ค่าตอบแทน!C106/2)</f>
        <v>2500</v>
      </c>
      <c r="W118" s="14"/>
      <c r="X118" s="14">
        <f>ค่าตอบแทน!C105</f>
        <v>50000</v>
      </c>
      <c r="Y118" s="31">
        <f>I118+U118</f>
        <v>67000</v>
      </c>
    </row>
    <row r="119" spans="1:26">
      <c r="A119" s="19">
        <v>6</v>
      </c>
      <c r="B119" s="6" t="s">
        <v>10</v>
      </c>
      <c r="C119" s="24" t="s">
        <v>18</v>
      </c>
      <c r="D119" s="14" t="s">
        <v>18</v>
      </c>
      <c r="E119" s="14" t="s">
        <v>18</v>
      </c>
      <c r="F119" s="14" t="s">
        <v>18</v>
      </c>
      <c r="G119" s="19">
        <v>6</v>
      </c>
      <c r="H119" s="6" t="s">
        <v>10</v>
      </c>
      <c r="I119" s="20">
        <f>L119</f>
        <v>20000</v>
      </c>
      <c r="J119" s="14" t="s">
        <v>18</v>
      </c>
      <c r="K119" s="14" t="s">
        <v>18</v>
      </c>
      <c r="L119" s="14">
        <f>คชส!C99</f>
        <v>20000</v>
      </c>
      <c r="M119" s="19">
        <v>6</v>
      </c>
      <c r="N119" s="6" t="s">
        <v>10</v>
      </c>
      <c r="O119" s="20">
        <f>P119+Q119+R119</f>
        <v>49000</v>
      </c>
      <c r="P119" s="14">
        <f>คชส!C89</f>
        <v>9000</v>
      </c>
      <c r="Q119" s="14">
        <f>คชส!C101</f>
        <v>10000</v>
      </c>
      <c r="R119" s="14">
        <f>คชส!C100</f>
        <v>30000</v>
      </c>
      <c r="S119" s="19">
        <v>6</v>
      </c>
      <c r="T119" s="6" t="s">
        <v>10</v>
      </c>
      <c r="U119" s="24" t="s">
        <v>18</v>
      </c>
      <c r="V119" s="14" t="s">
        <v>18</v>
      </c>
      <c r="W119" s="14" t="s">
        <v>18</v>
      </c>
      <c r="X119" s="14" t="s">
        <v>18</v>
      </c>
      <c r="Y119" s="31">
        <f>I119+O119</f>
        <v>69000</v>
      </c>
    </row>
    <row r="120" spans="1:26">
      <c r="A120" s="19">
        <v>7</v>
      </c>
      <c r="B120" s="6" t="s">
        <v>11</v>
      </c>
      <c r="C120" s="24" t="s">
        <v>18</v>
      </c>
      <c r="D120" s="14" t="s">
        <v>18</v>
      </c>
      <c r="E120" s="14" t="s">
        <v>18</v>
      </c>
      <c r="F120" s="14" t="s">
        <v>18</v>
      </c>
      <c r="G120" s="19">
        <v>7</v>
      </c>
      <c r="H120" s="6" t="s">
        <v>11</v>
      </c>
      <c r="I120" s="24" t="s">
        <v>18</v>
      </c>
      <c r="J120" s="14" t="s">
        <v>18</v>
      </c>
      <c r="K120" s="14" t="s">
        <v>18</v>
      </c>
      <c r="L120" s="14" t="s">
        <v>18</v>
      </c>
      <c r="M120" s="19">
        <v>7</v>
      </c>
      <c r="N120" s="6" t="s">
        <v>11</v>
      </c>
      <c r="O120" s="20">
        <f>R120</f>
        <v>10000</v>
      </c>
      <c r="P120" s="14" t="s">
        <v>18</v>
      </c>
      <c r="Q120" s="14" t="s">
        <v>18</v>
      </c>
      <c r="R120" s="14">
        <f>วัสดุ!C68+วัสดุ!C74</f>
        <v>10000</v>
      </c>
      <c r="S120" s="19">
        <v>7</v>
      </c>
      <c r="T120" s="6" t="s">
        <v>11</v>
      </c>
      <c r="U120" s="24" t="s">
        <v>18</v>
      </c>
      <c r="V120" s="14" t="s">
        <v>18</v>
      </c>
      <c r="W120" s="14" t="s">
        <v>18</v>
      </c>
      <c r="X120" s="14" t="s">
        <v>18</v>
      </c>
      <c r="Y120" s="31">
        <f>O120</f>
        <v>10000</v>
      </c>
    </row>
    <row r="121" spans="1:26">
      <c r="A121" s="19">
        <v>8</v>
      </c>
      <c r="B121" s="6" t="s">
        <v>12</v>
      </c>
      <c r="C121" s="24" t="s">
        <v>18</v>
      </c>
      <c r="D121" s="14" t="s">
        <v>18</v>
      </c>
      <c r="E121" s="14" t="s">
        <v>18</v>
      </c>
      <c r="F121" s="14" t="s">
        <v>18</v>
      </c>
      <c r="G121" s="19">
        <v>8</v>
      </c>
      <c r="H121" s="6" t="s">
        <v>12</v>
      </c>
      <c r="I121" s="24" t="s">
        <v>18</v>
      </c>
      <c r="J121" s="14" t="s">
        <v>18</v>
      </c>
      <c r="K121" s="14" t="s">
        <v>18</v>
      </c>
      <c r="L121" s="14" t="s">
        <v>18</v>
      </c>
      <c r="M121" s="19">
        <v>8</v>
      </c>
      <c r="N121" s="6" t="s">
        <v>12</v>
      </c>
      <c r="O121" s="24" t="s">
        <v>18</v>
      </c>
      <c r="P121" s="14" t="s">
        <v>18</v>
      </c>
      <c r="Q121" s="14" t="s">
        <v>18</v>
      </c>
      <c r="R121" s="14" t="s">
        <v>18</v>
      </c>
      <c r="S121" s="19">
        <v>8</v>
      </c>
      <c r="T121" s="6" t="s">
        <v>12</v>
      </c>
      <c r="U121" s="24" t="s">
        <v>18</v>
      </c>
      <c r="V121" s="14" t="s">
        <v>18</v>
      </c>
      <c r="W121" s="14" t="s">
        <v>18</v>
      </c>
      <c r="X121" s="14" t="s">
        <v>18</v>
      </c>
      <c r="Y121" s="31"/>
    </row>
    <row r="122" spans="1:26">
      <c r="A122" s="19">
        <v>9</v>
      </c>
      <c r="B122" s="6" t="s">
        <v>13</v>
      </c>
      <c r="C122" s="19" t="s">
        <v>18</v>
      </c>
      <c r="D122" s="14" t="s">
        <v>18</v>
      </c>
      <c r="E122" s="14" t="s">
        <v>18</v>
      </c>
      <c r="F122" s="14" t="s">
        <v>18</v>
      </c>
      <c r="G122" s="19">
        <v>9</v>
      </c>
      <c r="H122" s="6" t="s">
        <v>13</v>
      </c>
      <c r="I122" s="24" t="s">
        <v>18</v>
      </c>
      <c r="J122" s="14" t="s">
        <v>18</v>
      </c>
      <c r="K122" s="14" t="s">
        <v>18</v>
      </c>
      <c r="L122" s="14" t="s">
        <v>18</v>
      </c>
      <c r="M122" s="19">
        <v>9</v>
      </c>
      <c r="N122" s="6" t="s">
        <v>13</v>
      </c>
      <c r="O122" s="19" t="s">
        <v>18</v>
      </c>
      <c r="P122" s="14" t="s">
        <v>18</v>
      </c>
      <c r="Q122" s="14" t="s">
        <v>18</v>
      </c>
      <c r="R122" s="14" t="s">
        <v>18</v>
      </c>
      <c r="S122" s="19">
        <v>9</v>
      </c>
      <c r="T122" s="6" t="s">
        <v>13</v>
      </c>
      <c r="U122" s="19" t="s">
        <v>18</v>
      </c>
      <c r="V122" s="14" t="s">
        <v>18</v>
      </c>
      <c r="W122" s="14" t="s">
        <v>18</v>
      </c>
      <c r="X122" s="14" t="s">
        <v>18</v>
      </c>
      <c r="Y122" s="31"/>
    </row>
    <row r="123" spans="1:26">
      <c r="A123" s="19">
        <v>10</v>
      </c>
      <c r="B123" s="6" t="s">
        <v>14</v>
      </c>
      <c r="C123" s="19" t="s">
        <v>18</v>
      </c>
      <c r="D123" s="14" t="s">
        <v>18</v>
      </c>
      <c r="E123" s="14" t="s">
        <v>18</v>
      </c>
      <c r="F123" s="14" t="s">
        <v>18</v>
      </c>
      <c r="G123" s="19">
        <v>10</v>
      </c>
      <c r="H123" s="6" t="s">
        <v>14</v>
      </c>
      <c r="I123" s="19" t="s">
        <v>18</v>
      </c>
      <c r="J123" s="14" t="s">
        <v>18</v>
      </c>
      <c r="K123" s="14" t="s">
        <v>18</v>
      </c>
      <c r="L123" s="14" t="s">
        <v>18</v>
      </c>
      <c r="M123" s="19">
        <v>10</v>
      </c>
      <c r="N123" s="6" t="s">
        <v>14</v>
      </c>
      <c r="O123" s="19" t="s">
        <v>18</v>
      </c>
      <c r="P123" s="14" t="s">
        <v>18</v>
      </c>
      <c r="Q123" s="14" t="s">
        <v>18</v>
      </c>
      <c r="R123" s="14" t="s">
        <v>18</v>
      </c>
      <c r="S123" s="19">
        <v>10</v>
      </c>
      <c r="T123" s="6" t="s">
        <v>14</v>
      </c>
      <c r="U123" s="19" t="s">
        <v>18</v>
      </c>
      <c r="V123" s="14" t="s">
        <v>18</v>
      </c>
      <c r="W123" s="14" t="s">
        <v>18</v>
      </c>
      <c r="X123" s="14" t="s">
        <v>18</v>
      </c>
      <c r="Y123" s="31"/>
    </row>
    <row r="124" spans="1:26">
      <c r="A124" s="19">
        <v>11</v>
      </c>
      <c r="B124" s="6" t="s">
        <v>15</v>
      </c>
      <c r="C124" s="19" t="s">
        <v>18</v>
      </c>
      <c r="D124" s="14" t="s">
        <v>18</v>
      </c>
      <c r="E124" s="14" t="s">
        <v>18</v>
      </c>
      <c r="F124" s="14" t="s">
        <v>18</v>
      </c>
      <c r="G124" s="19">
        <v>11</v>
      </c>
      <c r="H124" s="6" t="s">
        <v>15</v>
      </c>
      <c r="I124" s="19" t="s">
        <v>18</v>
      </c>
      <c r="J124" s="14" t="s">
        <v>18</v>
      </c>
      <c r="K124" s="14" t="s">
        <v>18</v>
      </c>
      <c r="L124" s="14" t="s">
        <v>18</v>
      </c>
      <c r="M124" s="19">
        <v>11</v>
      </c>
      <c r="N124" s="6" t="s">
        <v>15</v>
      </c>
      <c r="O124" s="19" t="s">
        <v>18</v>
      </c>
      <c r="P124" s="14" t="s">
        <v>18</v>
      </c>
      <c r="Q124" s="14" t="s">
        <v>18</v>
      </c>
      <c r="R124" s="14" t="s">
        <v>18</v>
      </c>
      <c r="S124" s="19">
        <v>11</v>
      </c>
      <c r="T124" s="6" t="s">
        <v>15</v>
      </c>
      <c r="U124" s="19" t="s">
        <v>18</v>
      </c>
      <c r="V124" s="14" t="s">
        <v>18</v>
      </c>
      <c r="W124" s="14" t="s">
        <v>18</v>
      </c>
      <c r="X124" s="14" t="s">
        <v>18</v>
      </c>
      <c r="Y124" s="31"/>
    </row>
    <row r="125" spans="1:26">
      <c r="A125" s="19">
        <v>12</v>
      </c>
      <c r="B125" s="6" t="s">
        <v>17</v>
      </c>
      <c r="C125" s="19" t="s">
        <v>18</v>
      </c>
      <c r="D125" s="14" t="s">
        <v>18</v>
      </c>
      <c r="E125" s="14" t="s">
        <v>18</v>
      </c>
      <c r="F125" s="14" t="s">
        <v>18</v>
      </c>
      <c r="G125" s="19">
        <v>12</v>
      </c>
      <c r="H125" s="6" t="s">
        <v>17</v>
      </c>
      <c r="I125" s="19" t="s">
        <v>18</v>
      </c>
      <c r="J125" s="14" t="s">
        <v>18</v>
      </c>
      <c r="K125" s="14" t="s">
        <v>18</v>
      </c>
      <c r="L125" s="14" t="s">
        <v>18</v>
      </c>
      <c r="M125" s="19">
        <v>12</v>
      </c>
      <c r="N125" s="6" t="s">
        <v>17</v>
      </c>
      <c r="O125" s="19" t="s">
        <v>18</v>
      </c>
      <c r="P125" s="14" t="s">
        <v>18</v>
      </c>
      <c r="Q125" s="14" t="s">
        <v>18</v>
      </c>
      <c r="R125" s="14" t="s">
        <v>18</v>
      </c>
      <c r="S125" s="19">
        <v>12</v>
      </c>
      <c r="T125" s="6" t="s">
        <v>17</v>
      </c>
      <c r="U125" s="19" t="s">
        <v>18</v>
      </c>
      <c r="V125" s="14" t="s">
        <v>18</v>
      </c>
      <c r="W125" s="14" t="s">
        <v>18</v>
      </c>
      <c r="X125" s="14" t="s">
        <v>18</v>
      </c>
      <c r="Y125" s="31"/>
    </row>
    <row r="126" spans="1:26">
      <c r="A126" s="4"/>
      <c r="B126" s="5" t="s">
        <v>4</v>
      </c>
      <c r="C126" s="12">
        <f>SUM(C114:C125)</f>
        <v>185178</v>
      </c>
      <c r="D126" s="12">
        <f>SUM(D114:D125)</f>
        <v>61726</v>
      </c>
      <c r="E126" s="12">
        <f>SUM(E114:E125)</f>
        <v>61726</v>
      </c>
      <c r="F126" s="12">
        <f>SUM(F114:F125)</f>
        <v>61726</v>
      </c>
      <c r="G126" s="4"/>
      <c r="H126" s="5" t="s">
        <v>4</v>
      </c>
      <c r="I126" s="12">
        <f>SUM(I114:I125)</f>
        <v>219678</v>
      </c>
      <c r="J126" s="12">
        <f>SUM(J114:J125)</f>
        <v>61726</v>
      </c>
      <c r="K126" s="12">
        <f>SUM(K114:K125)</f>
        <v>73726</v>
      </c>
      <c r="L126" s="12">
        <f>SUM(L114:L125)</f>
        <v>84226</v>
      </c>
      <c r="M126" s="4"/>
      <c r="N126" s="5" t="s">
        <v>4</v>
      </c>
      <c r="O126" s="12">
        <f>SUM(O114:O125)</f>
        <v>244178</v>
      </c>
      <c r="P126" s="12">
        <f>SUM(P114:P125)</f>
        <v>70726</v>
      </c>
      <c r="Q126" s="12">
        <f>SUM(Q114:Q125)</f>
        <v>71726</v>
      </c>
      <c r="R126" s="12">
        <f>SUM(R114:R125)</f>
        <v>101726</v>
      </c>
      <c r="S126" s="4"/>
      <c r="T126" s="5" t="s">
        <v>4</v>
      </c>
      <c r="U126" s="12">
        <f>SUM(U114:U125)</f>
        <v>237686</v>
      </c>
      <c r="V126" s="12">
        <f>SUM(V114:V125)</f>
        <v>64226</v>
      </c>
      <c r="W126" s="12">
        <f>SUM(W114:W125)</f>
        <v>61726</v>
      </c>
      <c r="X126" s="12">
        <f>SUM(X114:X125)</f>
        <v>111734</v>
      </c>
      <c r="Y126" s="34">
        <f>SUM(Y115:Y125)</f>
        <v>886720</v>
      </c>
    </row>
    <row r="127" spans="1:26">
      <c r="G127" s="2"/>
      <c r="H127" s="1"/>
      <c r="I127" s="1"/>
      <c r="M127" s="2"/>
      <c r="N127" s="1"/>
      <c r="O127" s="1"/>
      <c r="S127" s="2"/>
      <c r="T127" s="1"/>
      <c r="U127" s="1"/>
    </row>
    <row r="128" spans="1:26">
      <c r="G128" s="2"/>
      <c r="H128" s="1"/>
      <c r="I128" s="1"/>
      <c r="M128" s="2"/>
      <c r="N128" s="1"/>
      <c r="O128" s="1"/>
      <c r="S128" s="2"/>
      <c r="T128" s="1"/>
      <c r="U128" s="1"/>
    </row>
    <row r="129" spans="1:25">
      <c r="A129" s="135" t="s">
        <v>32</v>
      </c>
      <c r="B129" s="135"/>
      <c r="C129" s="135"/>
      <c r="D129" s="135"/>
      <c r="E129" s="135"/>
      <c r="F129" s="135"/>
      <c r="G129" s="135" t="s">
        <v>32</v>
      </c>
      <c r="H129" s="135"/>
      <c r="I129" s="135"/>
      <c r="J129" s="135"/>
      <c r="K129" s="135"/>
      <c r="L129" s="135"/>
      <c r="M129" s="135" t="s">
        <v>32</v>
      </c>
      <c r="N129" s="135"/>
      <c r="O129" s="135"/>
      <c r="P129" s="135"/>
      <c r="Q129" s="135"/>
      <c r="R129" s="135"/>
      <c r="S129" s="135" t="s">
        <v>32</v>
      </c>
      <c r="T129" s="135"/>
      <c r="U129" s="135"/>
      <c r="V129" s="135"/>
      <c r="W129" s="135"/>
      <c r="X129" s="135"/>
    </row>
    <row r="130" spans="1:25">
      <c r="A130" s="135" t="s">
        <v>33</v>
      </c>
      <c r="B130" s="135"/>
      <c r="C130" s="135"/>
      <c r="D130" s="135"/>
      <c r="E130" s="135"/>
      <c r="F130" s="135"/>
      <c r="G130" s="135" t="s">
        <v>33</v>
      </c>
      <c r="H130" s="135"/>
      <c r="I130" s="135"/>
      <c r="J130" s="135"/>
      <c r="K130" s="135"/>
      <c r="L130" s="135"/>
      <c r="M130" s="135" t="s">
        <v>33</v>
      </c>
      <c r="N130" s="135"/>
      <c r="O130" s="135"/>
      <c r="P130" s="135"/>
      <c r="Q130" s="135"/>
      <c r="R130" s="135"/>
      <c r="S130" s="135" t="s">
        <v>33</v>
      </c>
      <c r="T130" s="135"/>
      <c r="U130" s="135"/>
      <c r="V130" s="135"/>
      <c r="W130" s="135"/>
      <c r="X130" s="135"/>
    </row>
    <row r="131" spans="1:25">
      <c r="A131" s="135" t="s">
        <v>33</v>
      </c>
      <c r="B131" s="135"/>
      <c r="C131" s="135"/>
      <c r="D131" s="135"/>
      <c r="E131" s="135"/>
      <c r="F131" s="135"/>
      <c r="G131" s="135" t="s">
        <v>33</v>
      </c>
      <c r="H131" s="135"/>
      <c r="I131" s="135"/>
      <c r="J131" s="135"/>
      <c r="K131" s="135"/>
      <c r="L131" s="135"/>
      <c r="M131" s="135" t="s">
        <v>33</v>
      </c>
      <c r="N131" s="135"/>
      <c r="O131" s="135"/>
      <c r="P131" s="135"/>
      <c r="Q131" s="135"/>
      <c r="R131" s="135"/>
      <c r="S131" s="135" t="s">
        <v>33</v>
      </c>
      <c r="T131" s="135"/>
      <c r="U131" s="135"/>
      <c r="V131" s="135"/>
      <c r="W131" s="135"/>
      <c r="X131" s="135"/>
    </row>
    <row r="132" spans="1:25">
      <c r="G132" s="2"/>
      <c r="H132" s="1"/>
      <c r="I132" s="1"/>
      <c r="M132" s="2"/>
      <c r="N132" s="1"/>
      <c r="O132" s="1"/>
      <c r="S132" s="2"/>
      <c r="T132" s="1"/>
      <c r="U132" s="1"/>
    </row>
    <row r="133" spans="1:25">
      <c r="A133" s="137" t="s">
        <v>31</v>
      </c>
      <c r="B133" s="137"/>
      <c r="C133" s="137"/>
      <c r="D133" s="137"/>
      <c r="E133" s="137"/>
      <c r="F133" s="137"/>
      <c r="G133" s="137" t="s">
        <v>31</v>
      </c>
      <c r="H133" s="137"/>
      <c r="I133" s="137"/>
      <c r="J133" s="137"/>
      <c r="K133" s="137"/>
      <c r="L133" s="137"/>
      <c r="M133" s="137" t="s">
        <v>31</v>
      </c>
      <c r="N133" s="137"/>
      <c r="O133" s="137"/>
      <c r="P133" s="137"/>
      <c r="Q133" s="137"/>
      <c r="R133" s="137"/>
      <c r="S133" s="137" t="s">
        <v>31</v>
      </c>
      <c r="T133" s="137"/>
      <c r="U133" s="137"/>
      <c r="V133" s="137"/>
      <c r="W133" s="137"/>
      <c r="X133" s="137"/>
    </row>
    <row r="134" spans="1:25">
      <c r="A134" s="137" t="s">
        <v>5</v>
      </c>
      <c r="B134" s="137"/>
      <c r="C134" s="137"/>
      <c r="D134" s="137"/>
      <c r="E134" s="137"/>
      <c r="F134" s="137"/>
      <c r="G134" s="137" t="s">
        <v>5</v>
      </c>
      <c r="H134" s="137"/>
      <c r="I134" s="137"/>
      <c r="J134" s="137"/>
      <c r="K134" s="137"/>
      <c r="L134" s="137"/>
      <c r="M134" s="137" t="s">
        <v>5</v>
      </c>
      <c r="N134" s="137"/>
      <c r="O134" s="137"/>
      <c r="P134" s="137"/>
      <c r="Q134" s="137"/>
      <c r="R134" s="137"/>
      <c r="S134" s="137" t="s">
        <v>5</v>
      </c>
      <c r="T134" s="137"/>
      <c r="U134" s="137"/>
      <c r="V134" s="137"/>
      <c r="W134" s="137"/>
      <c r="X134" s="137"/>
      <c r="Y134" s="26">
        <f>Y23+Y56+Y92+Y126</f>
        <v>13235591</v>
      </c>
    </row>
    <row r="135" spans="1:25">
      <c r="A135" s="136" t="s">
        <v>30</v>
      </c>
      <c r="B135" s="136"/>
      <c r="C135" s="136"/>
      <c r="D135" s="136"/>
      <c r="E135" s="136"/>
      <c r="F135" s="136"/>
      <c r="G135" s="136" t="s">
        <v>30</v>
      </c>
      <c r="H135" s="136"/>
      <c r="I135" s="136"/>
      <c r="J135" s="136"/>
      <c r="K135" s="136"/>
      <c r="L135" s="136"/>
      <c r="M135" s="136" t="s">
        <v>30</v>
      </c>
      <c r="N135" s="136"/>
      <c r="O135" s="136"/>
      <c r="P135" s="136"/>
      <c r="Q135" s="136"/>
      <c r="R135" s="136"/>
      <c r="S135" s="136" t="s">
        <v>30</v>
      </c>
      <c r="T135" s="136"/>
      <c r="U135" s="136"/>
      <c r="V135" s="136"/>
      <c r="W135" s="136"/>
      <c r="X135" s="136"/>
    </row>
    <row r="136" spans="1:25">
      <c r="G136" s="2"/>
      <c r="H136" s="1"/>
      <c r="I136" s="1"/>
      <c r="M136" s="2"/>
      <c r="N136" s="1"/>
      <c r="O136" s="1"/>
      <c r="S136" s="2"/>
      <c r="T136" s="1"/>
      <c r="U136" s="1"/>
    </row>
  </sheetData>
  <mergeCells count="232">
    <mergeCell ref="S133:X133"/>
    <mergeCell ref="S134:X134"/>
    <mergeCell ref="S135:X135"/>
    <mergeCell ref="S112:S113"/>
    <mergeCell ref="T112:T113"/>
    <mergeCell ref="U112:X112"/>
    <mergeCell ref="S129:X129"/>
    <mergeCell ref="S130:X130"/>
    <mergeCell ref="S131:X131"/>
    <mergeCell ref="S105:X105"/>
    <mergeCell ref="S106:X106"/>
    <mergeCell ref="S107:X107"/>
    <mergeCell ref="S108:X108"/>
    <mergeCell ref="S109:X109"/>
    <mergeCell ref="S111:X111"/>
    <mergeCell ref="S95:X95"/>
    <mergeCell ref="S96:X96"/>
    <mergeCell ref="S97:X97"/>
    <mergeCell ref="S99:X99"/>
    <mergeCell ref="S100:X100"/>
    <mergeCell ref="S101:X101"/>
    <mergeCell ref="S72:X72"/>
    <mergeCell ref="S73:X73"/>
    <mergeCell ref="S74:X74"/>
    <mergeCell ref="S75:X75"/>
    <mergeCell ref="S77:X77"/>
    <mergeCell ref="S78:S79"/>
    <mergeCell ref="T78:T79"/>
    <mergeCell ref="U78:X78"/>
    <mergeCell ref="S60:X60"/>
    <mergeCell ref="S61:X61"/>
    <mergeCell ref="S64:X64"/>
    <mergeCell ref="S65:X65"/>
    <mergeCell ref="S66:X66"/>
    <mergeCell ref="S71:X71"/>
    <mergeCell ref="M97:R97"/>
    <mergeCell ref="M99:R99"/>
    <mergeCell ref="M100:R100"/>
    <mergeCell ref="M101:R101"/>
    <mergeCell ref="M105:R105"/>
    <mergeCell ref="M106:R106"/>
    <mergeCell ref="M77:R77"/>
    <mergeCell ref="M78:M79"/>
    <mergeCell ref="N78:N79"/>
    <mergeCell ref="O78:R78"/>
    <mergeCell ref="M95:R95"/>
    <mergeCell ref="M96:R96"/>
    <mergeCell ref="M133:R133"/>
    <mergeCell ref="M134:R134"/>
    <mergeCell ref="M135:R135"/>
    <mergeCell ref="M107:R107"/>
    <mergeCell ref="M108:R108"/>
    <mergeCell ref="M109:R109"/>
    <mergeCell ref="M111:R111"/>
    <mergeCell ref="M112:M113"/>
    <mergeCell ref="N112:N113"/>
    <mergeCell ref="O112:R112"/>
    <mergeCell ref="M129:R129"/>
    <mergeCell ref="M130:R130"/>
    <mergeCell ref="M131:R131"/>
    <mergeCell ref="M73:R73"/>
    <mergeCell ref="M74:R74"/>
    <mergeCell ref="M75:R75"/>
    <mergeCell ref="O42:R42"/>
    <mergeCell ref="M59:R59"/>
    <mergeCell ref="M60:R60"/>
    <mergeCell ref="M61:R61"/>
    <mergeCell ref="M64:R64"/>
    <mergeCell ref="M65:R65"/>
    <mergeCell ref="M66:R66"/>
    <mergeCell ref="M71:R71"/>
    <mergeCell ref="M72:R72"/>
    <mergeCell ref="G133:L133"/>
    <mergeCell ref="G134:L134"/>
    <mergeCell ref="G135:L135"/>
    <mergeCell ref="M36:R36"/>
    <mergeCell ref="M37:R37"/>
    <mergeCell ref="M38:R38"/>
    <mergeCell ref="M39:R39"/>
    <mergeCell ref="M41:R41"/>
    <mergeCell ref="M42:M43"/>
    <mergeCell ref="N42:N43"/>
    <mergeCell ref="G112:G113"/>
    <mergeCell ref="H112:H113"/>
    <mergeCell ref="I112:L112"/>
    <mergeCell ref="G129:L129"/>
    <mergeCell ref="G130:L130"/>
    <mergeCell ref="G131:L131"/>
    <mergeCell ref="G105:L105"/>
    <mergeCell ref="G106:L106"/>
    <mergeCell ref="G107:L107"/>
    <mergeCell ref="G108:L108"/>
    <mergeCell ref="G109:L109"/>
    <mergeCell ref="G111:L111"/>
    <mergeCell ref="G95:L95"/>
    <mergeCell ref="G96:L96"/>
    <mergeCell ref="G97:L97"/>
    <mergeCell ref="G99:L99"/>
    <mergeCell ref="G100:L100"/>
    <mergeCell ref="G101:L101"/>
    <mergeCell ref="G72:L72"/>
    <mergeCell ref="G73:L73"/>
    <mergeCell ref="G74:L74"/>
    <mergeCell ref="G75:L75"/>
    <mergeCell ref="G77:L77"/>
    <mergeCell ref="G78:G79"/>
    <mergeCell ref="H78:H79"/>
    <mergeCell ref="I78:L78"/>
    <mergeCell ref="G61:L61"/>
    <mergeCell ref="G64:L64"/>
    <mergeCell ref="G65:L65"/>
    <mergeCell ref="G66:L66"/>
    <mergeCell ref="G71:L71"/>
    <mergeCell ref="G39:L39"/>
    <mergeCell ref="G41:L41"/>
    <mergeCell ref="G42:G43"/>
    <mergeCell ref="H42:H43"/>
    <mergeCell ref="I42:L42"/>
    <mergeCell ref="G59:L59"/>
    <mergeCell ref="G36:L36"/>
    <mergeCell ref="G37:L37"/>
    <mergeCell ref="G38:L38"/>
    <mergeCell ref="S36:X36"/>
    <mergeCell ref="S37:X37"/>
    <mergeCell ref="S38:X38"/>
    <mergeCell ref="M31:R31"/>
    <mergeCell ref="M32:R32"/>
    <mergeCell ref="G60:L60"/>
    <mergeCell ref="S39:X39"/>
    <mergeCell ref="S41:X41"/>
    <mergeCell ref="S42:S43"/>
    <mergeCell ref="T42:T43"/>
    <mergeCell ref="U42:X42"/>
    <mergeCell ref="S59:X59"/>
    <mergeCell ref="S25:X25"/>
    <mergeCell ref="S26:X26"/>
    <mergeCell ref="S27:X27"/>
    <mergeCell ref="M26:R26"/>
    <mergeCell ref="M27:R27"/>
    <mergeCell ref="M30:R30"/>
    <mergeCell ref="S30:X30"/>
    <mergeCell ref="S31:X31"/>
    <mergeCell ref="S32:X32"/>
    <mergeCell ref="S2:X2"/>
    <mergeCell ref="S3:X3"/>
    <mergeCell ref="S4:X4"/>
    <mergeCell ref="S5:X5"/>
    <mergeCell ref="S7:X7"/>
    <mergeCell ref="G32:L32"/>
    <mergeCell ref="M2:R2"/>
    <mergeCell ref="M3:R3"/>
    <mergeCell ref="M4:R4"/>
    <mergeCell ref="M5:R5"/>
    <mergeCell ref="M7:R7"/>
    <mergeCell ref="M8:M9"/>
    <mergeCell ref="N8:N9"/>
    <mergeCell ref="O8:R8"/>
    <mergeCell ref="M25:R25"/>
    <mergeCell ref="I8:L8"/>
    <mergeCell ref="G25:L25"/>
    <mergeCell ref="G26:L26"/>
    <mergeCell ref="G27:L27"/>
    <mergeCell ref="G30:L30"/>
    <mergeCell ref="G31:L31"/>
    <mergeCell ref="S8:S9"/>
    <mergeCell ref="T8:T9"/>
    <mergeCell ref="U8:X8"/>
    <mergeCell ref="A133:F133"/>
    <mergeCell ref="A134:F134"/>
    <mergeCell ref="A135:F135"/>
    <mergeCell ref="G2:L2"/>
    <mergeCell ref="G3:L3"/>
    <mergeCell ref="G4:L4"/>
    <mergeCell ref="G5:L5"/>
    <mergeCell ref="G7:L7"/>
    <mergeCell ref="G8:G9"/>
    <mergeCell ref="H8:H9"/>
    <mergeCell ref="A112:A113"/>
    <mergeCell ref="B112:B113"/>
    <mergeCell ref="C112:F112"/>
    <mergeCell ref="A129:F129"/>
    <mergeCell ref="A130:F130"/>
    <mergeCell ref="A131:F131"/>
    <mergeCell ref="A105:F105"/>
    <mergeCell ref="A106:F106"/>
    <mergeCell ref="A107:F107"/>
    <mergeCell ref="A108:F108"/>
    <mergeCell ref="A109:F109"/>
    <mergeCell ref="A111:F111"/>
    <mergeCell ref="A95:F95"/>
    <mergeCell ref="A96:F96"/>
    <mergeCell ref="A97:F97"/>
    <mergeCell ref="A99:F99"/>
    <mergeCell ref="A100:F100"/>
    <mergeCell ref="A101:F101"/>
    <mergeCell ref="A74:F74"/>
    <mergeCell ref="A75:F75"/>
    <mergeCell ref="A77:F77"/>
    <mergeCell ref="A78:A79"/>
    <mergeCell ref="B78:B79"/>
    <mergeCell ref="C78:F78"/>
    <mergeCell ref="A64:F64"/>
    <mergeCell ref="A65:F65"/>
    <mergeCell ref="A66:F66"/>
    <mergeCell ref="A71:F71"/>
    <mergeCell ref="A72:F72"/>
    <mergeCell ref="A73:F73"/>
    <mergeCell ref="A42:A43"/>
    <mergeCell ref="B42:B43"/>
    <mergeCell ref="C42:F42"/>
    <mergeCell ref="A59:F59"/>
    <mergeCell ref="A60:F60"/>
    <mergeCell ref="A61:F61"/>
    <mergeCell ref="A37:F37"/>
    <mergeCell ref="A38:F38"/>
    <mergeCell ref="A39:F39"/>
    <mergeCell ref="A41:F41"/>
    <mergeCell ref="A25:F25"/>
    <mergeCell ref="A26:F26"/>
    <mergeCell ref="A27:F27"/>
    <mergeCell ref="A32:F32"/>
    <mergeCell ref="A31:F31"/>
    <mergeCell ref="A30:F30"/>
    <mergeCell ref="A2:F2"/>
    <mergeCell ref="A3:F3"/>
    <mergeCell ref="A4:F4"/>
    <mergeCell ref="A5:F5"/>
    <mergeCell ref="A8:A9"/>
    <mergeCell ref="B8:B9"/>
    <mergeCell ref="C8:F8"/>
    <mergeCell ref="A7:F7"/>
    <mergeCell ref="A36:F36"/>
  </mergeCells>
  <pageMargins left="0.7086614173228347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9"/>
  <sheetViews>
    <sheetView workbookViewId="0">
      <selection activeCell="A20" sqref="A20"/>
    </sheetView>
  </sheetViews>
  <sheetFormatPr defaultRowHeight="21"/>
  <cols>
    <col min="1" max="1" width="7.625" style="73" customWidth="1"/>
    <col min="2" max="2" width="46.5" style="73" customWidth="1"/>
    <col min="3" max="3" width="16.625" style="73" customWidth="1"/>
    <col min="4" max="4" width="7.5" style="73" customWidth="1"/>
    <col min="5" max="5" width="6.875" style="1" customWidth="1"/>
    <col min="6" max="6" width="43.625" style="96" customWidth="1"/>
    <col min="7" max="7" width="17.25" style="96" customWidth="1"/>
    <col min="8" max="8" width="8.375" style="96" customWidth="1"/>
    <col min="9" max="9" width="7.25" style="73" customWidth="1"/>
    <col min="10" max="10" width="42.875" style="73" customWidth="1"/>
    <col min="11" max="11" width="18.625" style="73" customWidth="1"/>
    <col min="12" max="12" width="8" style="73" customWidth="1"/>
    <col min="13" max="13" width="7.25" style="73" customWidth="1"/>
    <col min="14" max="14" width="47.75" style="73" customWidth="1"/>
    <col min="15" max="15" width="15.125" style="73" customWidth="1"/>
    <col min="16" max="16" width="8" style="73" customWidth="1"/>
    <col min="17" max="16384" width="9" style="73"/>
  </cols>
  <sheetData>
    <row r="1" spans="1:16">
      <c r="B1" s="33" t="s">
        <v>34</v>
      </c>
      <c r="E1" s="73"/>
      <c r="F1" s="95" t="s">
        <v>36</v>
      </c>
      <c r="I1" s="110"/>
      <c r="J1" s="111" t="s">
        <v>116</v>
      </c>
      <c r="K1" s="110"/>
      <c r="L1" s="110"/>
      <c r="N1" s="33" t="s">
        <v>39</v>
      </c>
    </row>
    <row r="2" spans="1:16" ht="23.25">
      <c r="A2" s="139" t="s">
        <v>24</v>
      </c>
      <c r="B2" s="139"/>
      <c r="C2" s="139"/>
      <c r="D2" s="81"/>
      <c r="E2" s="139" t="s">
        <v>24</v>
      </c>
      <c r="F2" s="139"/>
      <c r="G2" s="139"/>
      <c r="H2" s="97"/>
      <c r="I2" s="144" t="s">
        <v>24</v>
      </c>
      <c r="J2" s="144"/>
      <c r="K2" s="144"/>
      <c r="L2" s="112"/>
      <c r="M2" s="139" t="s">
        <v>24</v>
      </c>
      <c r="N2" s="139"/>
      <c r="O2" s="139"/>
      <c r="P2" s="81"/>
    </row>
    <row r="3" spans="1:16" ht="23.25">
      <c r="A3" s="74"/>
      <c r="B3" s="74"/>
      <c r="C3" s="74"/>
      <c r="D3" s="74"/>
      <c r="E3" s="74"/>
      <c r="F3" s="98"/>
      <c r="G3" s="98"/>
      <c r="H3" s="98"/>
      <c r="I3" s="113"/>
      <c r="J3" s="113"/>
      <c r="K3" s="113"/>
      <c r="L3" s="113"/>
      <c r="M3" s="74"/>
      <c r="N3" s="74"/>
      <c r="O3" s="74"/>
      <c r="P3" s="74"/>
    </row>
    <row r="4" spans="1:16" s="89" customFormat="1" ht="23.25" customHeight="1">
      <c r="A4" s="140" t="s">
        <v>1</v>
      </c>
      <c r="B4" s="140" t="s">
        <v>2</v>
      </c>
      <c r="C4" s="140" t="s">
        <v>19</v>
      </c>
      <c r="D4" s="140" t="s">
        <v>20</v>
      </c>
      <c r="E4" s="140" t="s">
        <v>1</v>
      </c>
      <c r="F4" s="142" t="s">
        <v>2</v>
      </c>
      <c r="G4" s="142" t="s">
        <v>19</v>
      </c>
      <c r="H4" s="142" t="s">
        <v>20</v>
      </c>
      <c r="I4" s="145" t="s">
        <v>1</v>
      </c>
      <c r="J4" s="145" t="s">
        <v>2</v>
      </c>
      <c r="K4" s="145" t="s">
        <v>19</v>
      </c>
      <c r="L4" s="145" t="s">
        <v>20</v>
      </c>
      <c r="M4" s="140" t="s">
        <v>1</v>
      </c>
      <c r="N4" s="140" t="s">
        <v>2</v>
      </c>
      <c r="O4" s="140" t="s">
        <v>19</v>
      </c>
      <c r="P4" s="140" t="s">
        <v>20</v>
      </c>
    </row>
    <row r="5" spans="1:16" s="89" customFormat="1" ht="23.25" customHeight="1">
      <c r="A5" s="141"/>
      <c r="B5" s="141"/>
      <c r="C5" s="141"/>
      <c r="D5" s="141"/>
      <c r="E5" s="141"/>
      <c r="F5" s="143"/>
      <c r="G5" s="143"/>
      <c r="H5" s="143"/>
      <c r="I5" s="146"/>
      <c r="J5" s="146"/>
      <c r="K5" s="146"/>
      <c r="L5" s="146"/>
      <c r="M5" s="141"/>
      <c r="N5" s="141"/>
      <c r="O5" s="141"/>
      <c r="P5" s="141"/>
    </row>
    <row r="6" spans="1:16" s="89" customFormat="1" ht="23.25">
      <c r="A6" s="85">
        <v>1</v>
      </c>
      <c r="B6" s="86" t="s">
        <v>106</v>
      </c>
      <c r="C6" s="85">
        <f>[1]แผนงานบริหารงานทั่วไป!$I$11</f>
        <v>3953520</v>
      </c>
      <c r="D6" s="85" t="s">
        <v>97</v>
      </c>
      <c r="E6" s="85">
        <v>1</v>
      </c>
      <c r="F6" s="99" t="s">
        <v>106</v>
      </c>
      <c r="G6" s="100"/>
      <c r="H6" s="100" t="s">
        <v>97</v>
      </c>
      <c r="I6" s="114">
        <v>1</v>
      </c>
      <c r="J6" s="115" t="s">
        <v>106</v>
      </c>
      <c r="K6" s="114"/>
      <c r="L6" s="114" t="s">
        <v>97</v>
      </c>
      <c r="M6" s="85">
        <v>1</v>
      </c>
      <c r="N6" s="86" t="s">
        <v>106</v>
      </c>
      <c r="O6" s="85"/>
      <c r="P6" s="85" t="s">
        <v>97</v>
      </c>
    </row>
    <row r="7" spans="1:16" ht="23.25">
      <c r="A7" s="75"/>
      <c r="B7" s="77" t="s">
        <v>107</v>
      </c>
      <c r="C7" s="75">
        <f>[1]แผนงานบริหารงานทั่วไป!$I$12</f>
        <v>514080</v>
      </c>
      <c r="D7" s="75"/>
      <c r="E7" s="75"/>
      <c r="F7" s="101" t="s">
        <v>107</v>
      </c>
      <c r="G7" s="102"/>
      <c r="H7" s="102"/>
      <c r="I7" s="116"/>
      <c r="J7" s="117" t="s">
        <v>107</v>
      </c>
      <c r="K7" s="116"/>
      <c r="L7" s="116"/>
      <c r="M7" s="75"/>
      <c r="N7" s="77" t="s">
        <v>107</v>
      </c>
      <c r="O7" s="75"/>
      <c r="P7" s="75"/>
    </row>
    <row r="8" spans="1:16" ht="23.25">
      <c r="A8" s="75"/>
      <c r="B8" s="77" t="s">
        <v>108</v>
      </c>
      <c r="C8" s="75">
        <f>[1]แผนงานบริหารงานทั่วไป!$I$19</f>
        <v>42120</v>
      </c>
      <c r="D8" s="75"/>
      <c r="E8" s="75"/>
      <c r="F8" s="101" t="s">
        <v>108</v>
      </c>
      <c r="G8" s="102"/>
      <c r="H8" s="102"/>
      <c r="I8" s="116"/>
      <c r="J8" s="117" t="s">
        <v>108</v>
      </c>
      <c r="K8" s="116"/>
      <c r="L8" s="116"/>
      <c r="M8" s="75"/>
      <c r="N8" s="77" t="s">
        <v>108</v>
      </c>
      <c r="O8" s="75"/>
      <c r="P8" s="75"/>
    </row>
    <row r="9" spans="1:16" ht="23.25">
      <c r="A9" s="75"/>
      <c r="B9" s="77" t="s">
        <v>109</v>
      </c>
      <c r="C9" s="75">
        <f>[1]แผนงานบริหารงานทั่วไป!$I$26</f>
        <v>42120</v>
      </c>
      <c r="D9" s="75"/>
      <c r="E9" s="75"/>
      <c r="F9" s="101" t="s">
        <v>109</v>
      </c>
      <c r="G9" s="102"/>
      <c r="H9" s="102"/>
      <c r="I9" s="116"/>
      <c r="J9" s="117" t="s">
        <v>109</v>
      </c>
      <c r="K9" s="116"/>
      <c r="L9" s="116"/>
      <c r="M9" s="75"/>
      <c r="N9" s="77" t="s">
        <v>109</v>
      </c>
      <c r="O9" s="75"/>
      <c r="P9" s="75"/>
    </row>
    <row r="10" spans="1:16" ht="23.25">
      <c r="A10" s="75"/>
      <c r="B10" s="77" t="s">
        <v>110</v>
      </c>
      <c r="C10" s="75">
        <f>[1]แผนงานบริหารงานทั่วไป!$I$33</f>
        <v>86400</v>
      </c>
      <c r="D10" s="75"/>
      <c r="E10" s="75"/>
      <c r="F10" s="101" t="s">
        <v>110</v>
      </c>
      <c r="G10" s="102"/>
      <c r="H10" s="102"/>
      <c r="I10" s="116"/>
      <c r="J10" s="117" t="s">
        <v>110</v>
      </c>
      <c r="K10" s="116"/>
      <c r="L10" s="116"/>
      <c r="M10" s="75"/>
      <c r="N10" s="77" t="s">
        <v>110</v>
      </c>
      <c r="O10" s="75"/>
      <c r="P10" s="75"/>
    </row>
    <row r="11" spans="1:16" ht="23.25">
      <c r="A11" s="75"/>
      <c r="B11" s="77" t="s">
        <v>111</v>
      </c>
      <c r="C11" s="75">
        <f>[1]แผนงานบริหารงานทั่วไป!$I$37</f>
        <v>3268800</v>
      </c>
      <c r="D11" s="75"/>
      <c r="E11" s="75"/>
      <c r="F11" s="101" t="s">
        <v>111</v>
      </c>
      <c r="G11" s="102"/>
      <c r="H11" s="102"/>
      <c r="I11" s="116"/>
      <c r="J11" s="117" t="s">
        <v>111</v>
      </c>
      <c r="K11" s="116"/>
      <c r="L11" s="116"/>
      <c r="M11" s="75"/>
      <c r="N11" s="77" t="s">
        <v>111</v>
      </c>
      <c r="O11" s="75"/>
      <c r="P11" s="75"/>
    </row>
    <row r="12" spans="1:16" s="89" customFormat="1" ht="23.25">
      <c r="A12" s="85">
        <v>2</v>
      </c>
      <c r="B12" s="83" t="s">
        <v>112</v>
      </c>
      <c r="C12" s="85">
        <f>[1]แผนงานบริหารงานทั่วไป!$I$47</f>
        <v>3337080</v>
      </c>
      <c r="D12" s="85"/>
      <c r="E12" s="85">
        <v>2</v>
      </c>
      <c r="F12" s="103" t="s">
        <v>112</v>
      </c>
      <c r="G12" s="100">
        <f>[1]งานสถิติฯ!$I$3</f>
        <v>537120</v>
      </c>
      <c r="H12" s="100"/>
      <c r="I12" s="114">
        <v>2</v>
      </c>
      <c r="J12" s="118" t="s">
        <v>112</v>
      </c>
      <c r="K12" s="114">
        <f>[1]แผนงานการรักษาความสงบภายใน!$I$4</f>
        <v>650940</v>
      </c>
      <c r="L12" s="114"/>
      <c r="M12" s="85">
        <v>2</v>
      </c>
      <c r="N12" s="83" t="s">
        <v>112</v>
      </c>
      <c r="O12" s="85">
        <f>[1]งานส่งเสริมการท่องเที่ยว!$I$4</f>
        <v>740720</v>
      </c>
      <c r="P12" s="85"/>
    </row>
    <row r="13" spans="1:16" ht="23.25">
      <c r="A13" s="75"/>
      <c r="B13" s="77" t="s">
        <v>43</v>
      </c>
      <c r="C13" s="75">
        <f>[1]แผนงานบริหารงานทั่วไป!$I$48</f>
        <v>2215800</v>
      </c>
      <c r="D13" s="75"/>
      <c r="E13" s="75"/>
      <c r="F13" s="101" t="s">
        <v>43</v>
      </c>
      <c r="G13" s="102">
        <f>[1]งานสถิติฯ!$I$4</f>
        <v>293880</v>
      </c>
      <c r="H13" s="102"/>
      <c r="I13" s="116"/>
      <c r="J13" s="117" t="s">
        <v>43</v>
      </c>
      <c r="K13" s="116">
        <f>[1]แผนงานการรักษาความสงบภายใน!$I$5</f>
        <v>149640</v>
      </c>
      <c r="L13" s="116"/>
      <c r="M13" s="75"/>
      <c r="N13" s="77" t="s">
        <v>43</v>
      </c>
      <c r="O13" s="75">
        <f>[1]งานส่งเสริมการท่องเที่ยว!$I$5</f>
        <v>440000</v>
      </c>
      <c r="P13" s="75"/>
    </row>
    <row r="14" spans="1:16" ht="23.25">
      <c r="A14" s="75"/>
      <c r="B14" s="77" t="s">
        <v>113</v>
      </c>
      <c r="C14" s="75">
        <f>[1]แผนงานบริหารงานทั่วไป!$I$53</f>
        <v>105300</v>
      </c>
      <c r="D14" s="75"/>
      <c r="E14" s="75"/>
      <c r="F14" s="101" t="s">
        <v>44</v>
      </c>
      <c r="G14" s="102">
        <f>[1]งานสถิติฯ!$I$8</f>
        <v>243240</v>
      </c>
      <c r="H14" s="102"/>
      <c r="I14" s="116"/>
      <c r="J14" s="117" t="s">
        <v>113</v>
      </c>
      <c r="K14" s="116">
        <f>[1]แผนงานการรักษาความสงบภายใน!$I$9</f>
        <v>21300</v>
      </c>
      <c r="L14" s="116"/>
      <c r="M14" s="75"/>
      <c r="N14" s="77" t="s">
        <v>113</v>
      </c>
      <c r="O14" s="75">
        <f>[1]งานส่งเสริมการท่องเที่ยว!$I$9</f>
        <v>21300</v>
      </c>
      <c r="P14" s="75"/>
    </row>
    <row r="15" spans="1:16" ht="23.25">
      <c r="A15" s="75"/>
      <c r="B15" s="77" t="s">
        <v>114</v>
      </c>
      <c r="C15" s="75">
        <f>[1]แผนงานบริหารงานทั่วไป!$I$58</f>
        <v>168000</v>
      </c>
      <c r="D15" s="75"/>
      <c r="E15" s="75"/>
      <c r="F15" s="101"/>
      <c r="G15" s="102"/>
      <c r="H15" s="102"/>
      <c r="I15" s="116"/>
      <c r="J15" s="117" t="s">
        <v>114</v>
      </c>
      <c r="K15" s="116"/>
      <c r="L15" s="116"/>
      <c r="M15" s="75"/>
      <c r="N15" s="77" t="s">
        <v>114</v>
      </c>
      <c r="O15" s="75"/>
      <c r="P15" s="75"/>
    </row>
    <row r="16" spans="1:16" ht="23.25">
      <c r="A16" s="75"/>
      <c r="B16" s="77" t="s">
        <v>44</v>
      </c>
      <c r="C16" s="75">
        <f>[1]แผนงานบริหารงานทั่วไป!$I$61</f>
        <v>795480</v>
      </c>
      <c r="D16" s="75"/>
      <c r="E16" s="75"/>
      <c r="F16" s="101"/>
      <c r="G16" s="102"/>
      <c r="H16" s="102"/>
      <c r="I16" s="116"/>
      <c r="J16" s="117" t="s">
        <v>44</v>
      </c>
      <c r="K16" s="116">
        <f>[1]แผนงานการรักษาความสงบภายใน!$I$11</f>
        <v>432000</v>
      </c>
      <c r="L16" s="116"/>
      <c r="M16" s="75"/>
      <c r="N16" s="77" t="s">
        <v>44</v>
      </c>
      <c r="O16" s="75">
        <f>[1]งานส่งเสริมการท่องเที่ยว!$I$11</f>
        <v>246120</v>
      </c>
      <c r="P16" s="75"/>
    </row>
    <row r="17" spans="1:17" ht="23.25">
      <c r="A17" s="75"/>
      <c r="B17" s="77" t="s">
        <v>115</v>
      </c>
      <c r="C17" s="75">
        <f>[1]แผนงานบริหารงานทั่วไป!$I$65</f>
        <v>52500</v>
      </c>
      <c r="D17" s="75"/>
      <c r="E17" s="75"/>
      <c r="F17" s="101"/>
      <c r="G17" s="102"/>
      <c r="H17" s="102"/>
      <c r="I17" s="116"/>
      <c r="J17" s="117" t="s">
        <v>115</v>
      </c>
      <c r="K17" s="116">
        <f>[1]แผนงานการรักษาความสงบภายใน!$I$14</f>
        <v>48000</v>
      </c>
      <c r="L17" s="116"/>
      <c r="M17" s="75"/>
      <c r="N17" s="77" t="s">
        <v>115</v>
      </c>
      <c r="O17" s="75">
        <f>[1]งานส่งเสริมการท่องเที่ยว!$I$15</f>
        <v>33300</v>
      </c>
      <c r="P17" s="75"/>
    </row>
    <row r="18" spans="1:17" s="89" customFormat="1" ht="23.25">
      <c r="A18" s="85"/>
      <c r="B18" s="84" t="s">
        <v>4</v>
      </c>
      <c r="C18" s="85">
        <f>C6+C12</f>
        <v>7290600</v>
      </c>
      <c r="D18" s="85"/>
      <c r="E18" s="85"/>
      <c r="F18" s="104" t="s">
        <v>4</v>
      </c>
      <c r="G18" s="100">
        <f>G6+G12</f>
        <v>537120</v>
      </c>
      <c r="H18" s="100"/>
      <c r="I18" s="114"/>
      <c r="J18" s="119" t="s">
        <v>4</v>
      </c>
      <c r="K18" s="114">
        <f>K6+K12</f>
        <v>650940</v>
      </c>
      <c r="L18" s="114"/>
      <c r="M18" s="85"/>
      <c r="N18" s="84" t="s">
        <v>4</v>
      </c>
      <c r="O18" s="85">
        <f>O6+O12</f>
        <v>740720</v>
      </c>
      <c r="P18" s="85"/>
    </row>
    <row r="19" spans="1:17" s="80" customFormat="1" ht="23.25">
      <c r="B19" s="90"/>
      <c r="F19" s="105"/>
      <c r="G19" s="106"/>
      <c r="H19" s="106"/>
      <c r="J19" s="90"/>
      <c r="N19" s="90"/>
    </row>
    <row r="20" spans="1:17" s="74" customFormat="1" ht="23.25">
      <c r="A20" s="74">
        <v>16300</v>
      </c>
      <c r="B20" s="82" t="s">
        <v>118</v>
      </c>
      <c r="C20" s="74">
        <f>[1]งบกลาง!$I$5</f>
        <v>196000</v>
      </c>
      <c r="D20" s="74" t="s">
        <v>97</v>
      </c>
      <c r="F20" s="138">
        <f>C20+C21+C22+C23</f>
        <v>623811</v>
      </c>
      <c r="G20" s="98">
        <f>G13+G14</f>
        <v>537120</v>
      </c>
      <c r="H20" s="98"/>
      <c r="J20" s="82"/>
      <c r="K20" s="74">
        <f>K13+K14</f>
        <v>170940</v>
      </c>
      <c r="N20" s="82"/>
      <c r="O20" s="74">
        <f>(O13+O14)</f>
        <v>461300</v>
      </c>
    </row>
    <row r="21" spans="1:17" s="74" customFormat="1" ht="23.25">
      <c r="A21" s="74">
        <v>16300</v>
      </c>
      <c r="B21" s="82" t="s">
        <v>119</v>
      </c>
      <c r="C21" s="74">
        <f>[1]งบกลาง!$I$39</f>
        <v>157811</v>
      </c>
      <c r="D21" s="74" t="s">
        <v>121</v>
      </c>
      <c r="F21" s="138"/>
      <c r="G21" s="98">
        <f>G20/12</f>
        <v>44760</v>
      </c>
      <c r="H21" s="98"/>
      <c r="J21" s="82"/>
      <c r="K21" s="74">
        <f>K20/12</f>
        <v>14245</v>
      </c>
      <c r="N21" s="82"/>
      <c r="O21" s="74">
        <f>O20/12</f>
        <v>38441.666666666664</v>
      </c>
      <c r="P21" s="74">
        <f>38441*12</f>
        <v>461292</v>
      </c>
    </row>
    <row r="22" spans="1:17" s="74" customFormat="1" ht="23.25">
      <c r="A22" s="74">
        <v>16300</v>
      </c>
      <c r="B22" s="82" t="s">
        <v>26</v>
      </c>
      <c r="C22" s="74">
        <f>[1]งบกลาง!$I$52</f>
        <v>40000</v>
      </c>
      <c r="D22" s="74" t="s">
        <v>100</v>
      </c>
      <c r="F22" s="138"/>
      <c r="G22" s="98"/>
      <c r="H22" s="98"/>
      <c r="J22" s="82"/>
      <c r="N22" s="82"/>
      <c r="P22" s="74">
        <v>8</v>
      </c>
      <c r="Q22" s="74">
        <f>P21+P22</f>
        <v>461300</v>
      </c>
    </row>
    <row r="23" spans="1:17" s="74" customFormat="1" ht="23.25">
      <c r="A23" s="74">
        <v>16300</v>
      </c>
      <c r="B23" s="82" t="s">
        <v>120</v>
      </c>
      <c r="C23" s="74">
        <f>[1]งบกลาง!$I$55</f>
        <v>230000</v>
      </c>
      <c r="D23" s="74" t="s">
        <v>41</v>
      </c>
      <c r="F23" s="138"/>
      <c r="G23" s="98"/>
      <c r="H23" s="98"/>
      <c r="J23" s="82"/>
      <c r="N23" s="82"/>
    </row>
    <row r="24" spans="1:17" s="1" customFormat="1" ht="23.25">
      <c r="A24" s="74">
        <v>16300</v>
      </c>
      <c r="B24" s="91" t="s">
        <v>7</v>
      </c>
      <c r="C24" s="27">
        <f>C6+C13+C14+C15</f>
        <v>6442620</v>
      </c>
      <c r="D24" s="128"/>
      <c r="F24" s="107" t="s">
        <v>7</v>
      </c>
      <c r="G24" s="27">
        <f>G6+G13+G14+G15</f>
        <v>537120</v>
      </c>
      <c r="H24" s="107"/>
      <c r="J24" s="91" t="s">
        <v>7</v>
      </c>
      <c r="K24" s="1">
        <f>K6+K13+K14+K15</f>
        <v>170940</v>
      </c>
      <c r="L24" s="91"/>
      <c r="N24" s="91" t="s">
        <v>7</v>
      </c>
      <c r="O24" s="1">
        <f>O6+O13+O14+O15</f>
        <v>461300</v>
      </c>
    </row>
    <row r="25" spans="1:17" s="1" customFormat="1" ht="23.25">
      <c r="A25" s="74">
        <v>16300</v>
      </c>
      <c r="B25" s="91" t="s">
        <v>117</v>
      </c>
      <c r="C25" s="27">
        <f>C16+C17</f>
        <v>847980</v>
      </c>
      <c r="D25" s="91"/>
      <c r="F25" s="107" t="s">
        <v>117</v>
      </c>
      <c r="G25" s="27">
        <f>G16+G17</f>
        <v>0</v>
      </c>
      <c r="H25" s="107"/>
      <c r="J25" s="91" t="s">
        <v>117</v>
      </c>
      <c r="K25" s="1">
        <f>K16+K17</f>
        <v>480000</v>
      </c>
      <c r="L25" s="91"/>
      <c r="N25" s="91" t="s">
        <v>117</v>
      </c>
      <c r="O25" s="1">
        <f>O16+O17</f>
        <v>279420</v>
      </c>
    </row>
    <row r="26" spans="1:17" s="1" customFormat="1" ht="23.25">
      <c r="A26" s="74">
        <v>16300</v>
      </c>
      <c r="C26" s="27">
        <f>C24+C25</f>
        <v>7290600</v>
      </c>
      <c r="F26" s="27"/>
      <c r="G26" s="27">
        <f t="shared" ref="G26" si="0">G24+G25</f>
        <v>537120</v>
      </c>
      <c r="H26" s="27"/>
      <c r="K26" s="1">
        <f t="shared" ref="K26" si="1">K24+K25</f>
        <v>650940</v>
      </c>
      <c r="O26" s="1">
        <f t="shared" ref="O26" si="2">O24+O25</f>
        <v>740720</v>
      </c>
    </row>
    <row r="27" spans="1:17" s="1" customFormat="1" ht="23.25">
      <c r="A27" s="74">
        <v>16300</v>
      </c>
      <c r="F27" s="27"/>
      <c r="G27" s="27"/>
      <c r="H27" s="27"/>
    </row>
    <row r="28" spans="1:17" s="1" customFormat="1" ht="23.25">
      <c r="A28" s="74">
        <v>16300</v>
      </c>
      <c r="F28" s="27"/>
      <c r="G28" s="27"/>
      <c r="H28" s="27"/>
    </row>
    <row r="29" spans="1:17" s="1" customFormat="1" ht="23.25">
      <c r="A29" s="74">
        <v>16300</v>
      </c>
      <c r="F29" s="27"/>
      <c r="G29" s="27"/>
      <c r="H29" s="27"/>
    </row>
    <row r="30" spans="1:17" s="1" customFormat="1" ht="23.25">
      <c r="A30" s="74">
        <v>16300</v>
      </c>
      <c r="F30" s="27"/>
      <c r="G30" s="27"/>
      <c r="H30" s="27"/>
    </row>
    <row r="31" spans="1:17" ht="23.25">
      <c r="A31" s="74">
        <v>16700</v>
      </c>
    </row>
    <row r="32" spans="1:17" ht="23.25">
      <c r="A32" s="80">
        <f>SUM(A20:A31)</f>
        <v>196000</v>
      </c>
    </row>
    <row r="33" spans="2:8" s="1" customFormat="1">
      <c r="C33" s="1" t="s">
        <v>119</v>
      </c>
      <c r="F33" s="27"/>
      <c r="G33" s="27"/>
      <c r="H33" s="27"/>
    </row>
    <row r="34" spans="2:8" s="1" customFormat="1">
      <c r="B34" s="91" t="s">
        <v>122</v>
      </c>
      <c r="C34" s="1">
        <v>70000</v>
      </c>
      <c r="F34" s="27"/>
      <c r="G34" s="27"/>
      <c r="H34" s="27"/>
    </row>
    <row r="35" spans="2:8" s="1" customFormat="1">
      <c r="B35" s="91" t="s">
        <v>123</v>
      </c>
      <c r="C35" s="1">
        <f>C21-C34</f>
        <v>87811</v>
      </c>
      <c r="F35" s="27"/>
      <c r="G35" s="27"/>
      <c r="H35" s="27"/>
    </row>
    <row r="36" spans="2:8" s="1" customFormat="1">
      <c r="F36" s="27"/>
      <c r="G36" s="27"/>
      <c r="H36" s="27"/>
    </row>
    <row r="37" spans="2:8" s="1" customFormat="1">
      <c r="F37" s="27"/>
      <c r="G37" s="27"/>
      <c r="H37" s="27"/>
    </row>
    <row r="38" spans="2:8" s="1" customFormat="1">
      <c r="F38" s="27"/>
      <c r="G38" s="27"/>
      <c r="H38" s="27"/>
    </row>
    <row r="39" spans="2:8" s="1" customFormat="1">
      <c r="F39" s="27"/>
      <c r="G39" s="27"/>
      <c r="H39" s="27"/>
    </row>
  </sheetData>
  <mergeCells count="21">
    <mergeCell ref="A2:C2"/>
    <mergeCell ref="A4:A5"/>
    <mergeCell ref="B4:B5"/>
    <mergeCell ref="C4:C5"/>
    <mergeCell ref="D4:D5"/>
    <mergeCell ref="P4:P5"/>
    <mergeCell ref="H4:H5"/>
    <mergeCell ref="I2:K2"/>
    <mergeCell ref="I4:I5"/>
    <mergeCell ref="J4:J5"/>
    <mergeCell ref="K4:K5"/>
    <mergeCell ref="L4:L5"/>
    <mergeCell ref="F20:F23"/>
    <mergeCell ref="M2:O2"/>
    <mergeCell ref="M4:M5"/>
    <mergeCell ref="N4:N5"/>
    <mergeCell ref="O4:O5"/>
    <mergeCell ref="E2:G2"/>
    <mergeCell ref="E4:E5"/>
    <mergeCell ref="F4:F5"/>
    <mergeCell ref="G4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7"/>
  <sheetViews>
    <sheetView workbookViewId="0">
      <selection activeCell="F113" sqref="F113"/>
    </sheetView>
  </sheetViews>
  <sheetFormatPr defaultRowHeight="21"/>
  <cols>
    <col min="1" max="1" width="7.625" style="73" customWidth="1"/>
    <col min="2" max="2" width="47" style="73" customWidth="1"/>
    <col min="3" max="3" width="14.875" style="73" customWidth="1"/>
    <col min="4" max="4" width="12.25" style="73" customWidth="1"/>
    <col min="5" max="5" width="9" style="1"/>
    <col min="6" max="16384" width="9" style="73"/>
  </cols>
  <sheetData>
    <row r="1" spans="1:6" s="80" customFormat="1" ht="23.25">
      <c r="B1" s="80" t="s">
        <v>34</v>
      </c>
    </row>
    <row r="2" spans="1:6" ht="23.25">
      <c r="A2" s="139" t="s">
        <v>9</v>
      </c>
      <c r="B2" s="139"/>
      <c r="C2" s="139"/>
      <c r="D2" s="81"/>
    </row>
    <row r="3" spans="1:6" ht="23.25">
      <c r="A3" s="74"/>
      <c r="B3" s="74"/>
      <c r="C3" s="74"/>
      <c r="D3" s="74"/>
    </row>
    <row r="4" spans="1:6" s="89" customFormat="1" ht="23.25" customHeight="1">
      <c r="A4" s="140" t="s">
        <v>1</v>
      </c>
      <c r="B4" s="140" t="s">
        <v>2</v>
      </c>
      <c r="C4" s="140" t="s">
        <v>19</v>
      </c>
      <c r="D4" s="147" t="s">
        <v>20</v>
      </c>
      <c r="E4" s="7"/>
    </row>
    <row r="5" spans="1:6" s="89" customFormat="1" ht="23.25" customHeight="1">
      <c r="A5" s="141"/>
      <c r="B5" s="141"/>
      <c r="C5" s="141"/>
      <c r="D5" s="147"/>
      <c r="E5" s="7"/>
    </row>
    <row r="6" spans="1:6" s="89" customFormat="1" ht="23.25">
      <c r="A6" s="85">
        <v>1</v>
      </c>
      <c r="B6" s="86" t="s">
        <v>99</v>
      </c>
      <c r="C6" s="85">
        <f>[1]แผนงานบริหารงานทั่วไป!$I$69</f>
        <v>563000</v>
      </c>
      <c r="D6" s="85"/>
      <c r="E6" s="7"/>
    </row>
    <row r="7" spans="1:6" ht="23.25">
      <c r="A7" s="75"/>
      <c r="B7" s="77" t="s">
        <v>59</v>
      </c>
      <c r="C7" s="75">
        <f>[1]แผนงานบริหารงานทั่วไป!$G$70</f>
        <v>260000</v>
      </c>
      <c r="D7" s="75" t="s">
        <v>100</v>
      </c>
      <c r="E7" s="1" t="s">
        <v>102</v>
      </c>
    </row>
    <row r="8" spans="1:6" ht="23.25">
      <c r="A8" s="75"/>
      <c r="B8" s="77" t="s">
        <v>60</v>
      </c>
      <c r="C8" s="75">
        <f>[1]แผนงานบริหารงานทั่วไป!$G$82</f>
        <v>48000</v>
      </c>
      <c r="D8" s="75" t="s">
        <v>101</v>
      </c>
      <c r="E8" s="1" t="s">
        <v>152</v>
      </c>
      <c r="F8" s="74" t="s">
        <v>153</v>
      </c>
    </row>
    <row r="9" spans="1:6" ht="23.25">
      <c r="A9" s="75"/>
      <c r="B9" s="77" t="s">
        <v>61</v>
      </c>
      <c r="C9" s="75">
        <f>[1]แผนงานบริหารงานทั่วไป!$G$90</f>
        <v>250000</v>
      </c>
      <c r="D9" s="75" t="s">
        <v>151</v>
      </c>
      <c r="E9" s="1" t="s">
        <v>103</v>
      </c>
    </row>
    <row r="10" spans="1:6" ht="23.25">
      <c r="A10" s="75"/>
      <c r="B10" s="77" t="s">
        <v>62</v>
      </c>
      <c r="C10" s="75">
        <f>[1]แผนงานบริหารงานทั่วไป!$G$98</f>
        <v>5000</v>
      </c>
      <c r="D10" s="75" t="s">
        <v>104</v>
      </c>
      <c r="E10" s="1" t="s">
        <v>103</v>
      </c>
    </row>
    <row r="11" spans="1:6" s="89" customFormat="1" ht="23.25">
      <c r="A11" s="85">
        <v>2</v>
      </c>
      <c r="B11" s="83" t="s">
        <v>63</v>
      </c>
      <c r="C11" s="85">
        <f>[1]แผนงานบริหารงานทั่วไป!$I$104</f>
        <v>50000</v>
      </c>
      <c r="D11" s="85" t="s">
        <v>151</v>
      </c>
      <c r="E11" s="7"/>
    </row>
    <row r="12" spans="1:6" s="89" customFormat="1" ht="23.25">
      <c r="A12" s="85">
        <v>3</v>
      </c>
      <c r="B12" s="83" t="s">
        <v>64</v>
      </c>
      <c r="C12" s="85">
        <f>[1]แผนงานบริหารงานทั่วไป!$I$109</f>
        <v>36000</v>
      </c>
      <c r="D12" s="85"/>
      <c r="E12" s="7"/>
    </row>
    <row r="13" spans="1:6" s="89" customFormat="1" ht="23.25">
      <c r="A13" s="85">
        <v>4</v>
      </c>
      <c r="B13" s="83" t="s">
        <v>65</v>
      </c>
      <c r="C13" s="85">
        <f>[1]แผนงานบริหารงานทั่วไป!$I$115</f>
        <v>30000</v>
      </c>
      <c r="D13" s="85"/>
      <c r="E13" s="7"/>
    </row>
    <row r="14" spans="1:6" ht="23.25">
      <c r="A14" s="75"/>
      <c r="B14" s="77"/>
      <c r="C14" s="75"/>
      <c r="D14" s="75"/>
    </row>
    <row r="15" spans="1:6" ht="23.25">
      <c r="A15" s="75"/>
      <c r="B15" s="77"/>
      <c r="C15" s="75"/>
      <c r="D15" s="75"/>
    </row>
    <row r="16" spans="1:6" ht="23.25">
      <c r="A16" s="75"/>
      <c r="B16" s="77"/>
      <c r="C16" s="75"/>
      <c r="D16" s="75"/>
    </row>
    <row r="17" spans="1:5" ht="23.25">
      <c r="A17" s="75"/>
      <c r="B17" s="77"/>
      <c r="C17" s="75"/>
      <c r="D17" s="75"/>
    </row>
    <row r="18" spans="1:5" ht="23.25">
      <c r="A18" s="75"/>
      <c r="B18" s="77"/>
      <c r="C18" s="75"/>
      <c r="D18" s="75"/>
    </row>
    <row r="19" spans="1:5" s="89" customFormat="1" ht="23.25">
      <c r="A19" s="85"/>
      <c r="B19" s="84" t="s">
        <v>4</v>
      </c>
      <c r="C19" s="85">
        <f>C6+C11+C12+C13</f>
        <v>679000</v>
      </c>
      <c r="D19" s="85"/>
      <c r="E19" s="7"/>
    </row>
    <row r="33" spans="1:6" s="89" customFormat="1" ht="23.25">
      <c r="A33" s="106"/>
      <c r="B33" s="106" t="s">
        <v>36</v>
      </c>
      <c r="C33" s="106"/>
      <c r="D33" s="106"/>
      <c r="E33" s="7"/>
    </row>
    <row r="34" spans="1:6" ht="23.25">
      <c r="A34" s="148" t="s">
        <v>9</v>
      </c>
      <c r="B34" s="148"/>
      <c r="C34" s="148"/>
      <c r="D34" s="97"/>
    </row>
    <row r="35" spans="1:6" ht="23.25">
      <c r="A35" s="98"/>
      <c r="B35" s="98"/>
      <c r="C35" s="98"/>
      <c r="D35" s="98"/>
    </row>
    <row r="36" spans="1:6">
      <c r="A36" s="142" t="s">
        <v>1</v>
      </c>
      <c r="B36" s="142" t="s">
        <v>2</v>
      </c>
      <c r="C36" s="142" t="s">
        <v>19</v>
      </c>
      <c r="D36" s="149" t="s">
        <v>20</v>
      </c>
    </row>
    <row r="37" spans="1:6">
      <c r="A37" s="143"/>
      <c r="B37" s="143"/>
      <c r="C37" s="143"/>
      <c r="D37" s="149"/>
    </row>
    <row r="38" spans="1:6" ht="23.25">
      <c r="A38" s="100">
        <v>1</v>
      </c>
      <c r="B38" s="99" t="s">
        <v>99</v>
      </c>
      <c r="C38" s="100">
        <f>[1]งานสถิติฯ!$I$12</f>
        <v>62000</v>
      </c>
      <c r="D38" s="100"/>
    </row>
    <row r="39" spans="1:6" ht="23.25">
      <c r="A39" s="102"/>
      <c r="B39" s="101" t="s">
        <v>59</v>
      </c>
      <c r="C39" s="102">
        <f>[1]งานสถิติฯ!$G$14</f>
        <v>50000</v>
      </c>
      <c r="D39" s="102" t="s">
        <v>100</v>
      </c>
    </row>
    <row r="40" spans="1:6" ht="23.25">
      <c r="A40" s="102"/>
      <c r="B40" s="101" t="s">
        <v>60</v>
      </c>
      <c r="C40" s="102">
        <f>[1]งานสถิติฯ!$G$26</f>
        <v>5000</v>
      </c>
      <c r="D40" s="102" t="s">
        <v>156</v>
      </c>
      <c r="F40" s="1" t="s">
        <v>155</v>
      </c>
    </row>
    <row r="41" spans="1:6" ht="23.25">
      <c r="A41" s="102"/>
      <c r="B41" s="101" t="s">
        <v>61</v>
      </c>
      <c r="C41" s="102">
        <f>[1]งานสถิติฯ!$G$34</f>
        <v>2000</v>
      </c>
      <c r="D41" s="102" t="s">
        <v>104</v>
      </c>
    </row>
    <row r="42" spans="1:6" ht="23.25">
      <c r="A42" s="102"/>
      <c r="B42" s="101" t="s">
        <v>62</v>
      </c>
      <c r="C42" s="102"/>
      <c r="D42" s="102"/>
    </row>
    <row r="43" spans="1:6" ht="23.25">
      <c r="A43" s="100">
        <v>2</v>
      </c>
      <c r="B43" s="103" t="s">
        <v>63</v>
      </c>
      <c r="C43" s="100">
        <f>[1]งานสถิติฯ!$I$42</f>
        <v>5000</v>
      </c>
      <c r="D43" s="100" t="s">
        <v>104</v>
      </c>
    </row>
    <row r="44" spans="1:6" ht="23.25">
      <c r="A44" s="100">
        <v>3</v>
      </c>
      <c r="B44" s="103" t="s">
        <v>64</v>
      </c>
      <c r="C44" s="100"/>
      <c r="D44" s="100"/>
    </row>
    <row r="45" spans="1:6" ht="23.25">
      <c r="A45" s="100">
        <v>4</v>
      </c>
      <c r="B45" s="103" t="s">
        <v>65</v>
      </c>
      <c r="C45" s="100"/>
      <c r="D45" s="100"/>
    </row>
    <row r="46" spans="1:6" ht="23.25">
      <c r="A46" s="102"/>
      <c r="B46" s="101"/>
      <c r="C46" s="102"/>
      <c r="D46" s="102"/>
    </row>
    <row r="47" spans="1:6" ht="23.25">
      <c r="A47" s="102"/>
      <c r="B47" s="101"/>
      <c r="C47" s="102"/>
      <c r="D47" s="102"/>
    </row>
    <row r="48" spans="1:6" ht="23.25">
      <c r="A48" s="102"/>
      <c r="B48" s="101"/>
      <c r="C48" s="102"/>
      <c r="D48" s="102"/>
    </row>
    <row r="49" spans="1:4" ht="23.25">
      <c r="A49" s="102"/>
      <c r="B49" s="101"/>
      <c r="C49" s="102"/>
      <c r="D49" s="102"/>
    </row>
    <row r="50" spans="1:4" ht="23.25">
      <c r="A50" s="102"/>
      <c r="B50" s="101"/>
      <c r="C50" s="102"/>
      <c r="D50" s="102"/>
    </row>
    <row r="51" spans="1:4" ht="23.25">
      <c r="A51" s="100"/>
      <c r="B51" s="104" t="s">
        <v>4</v>
      </c>
      <c r="C51" s="100">
        <f>C38+C43+C44+C45</f>
        <v>67000</v>
      </c>
      <c r="D51" s="100"/>
    </row>
    <row r="66" spans="1:4" ht="23.25">
      <c r="A66" s="80"/>
      <c r="B66" s="80" t="s">
        <v>124</v>
      </c>
      <c r="C66" s="80"/>
      <c r="D66" s="80"/>
    </row>
    <row r="67" spans="1:4" ht="23.25">
      <c r="A67" s="139" t="s">
        <v>9</v>
      </c>
      <c r="B67" s="139"/>
      <c r="C67" s="139"/>
      <c r="D67" s="81"/>
    </row>
    <row r="68" spans="1:4" ht="23.25">
      <c r="A68" s="74"/>
      <c r="B68" s="74"/>
      <c r="C68" s="74"/>
      <c r="D68" s="74"/>
    </row>
    <row r="69" spans="1:4">
      <c r="A69" s="140" t="s">
        <v>1</v>
      </c>
      <c r="B69" s="140" t="s">
        <v>2</v>
      </c>
      <c r="C69" s="140" t="s">
        <v>19</v>
      </c>
      <c r="D69" s="147" t="s">
        <v>20</v>
      </c>
    </row>
    <row r="70" spans="1:4">
      <c r="A70" s="141"/>
      <c r="B70" s="141"/>
      <c r="C70" s="141"/>
      <c r="D70" s="147"/>
    </row>
    <row r="71" spans="1:4" ht="23.25">
      <c r="A71" s="85">
        <v>1</v>
      </c>
      <c r="B71" s="86" t="s">
        <v>99</v>
      </c>
      <c r="C71" s="85">
        <f>[1]แผนงานการรักษาความสงบภายใน!$I$18</f>
        <v>84000</v>
      </c>
      <c r="D71" s="85"/>
    </row>
    <row r="72" spans="1:4" ht="23.25">
      <c r="A72" s="75"/>
      <c r="B72" s="77" t="s">
        <v>59</v>
      </c>
      <c r="C72" s="75">
        <f>[1]แผนงานการรักษาความสงบภายใน!$G$19</f>
        <v>50000</v>
      </c>
      <c r="D72" s="75" t="s">
        <v>100</v>
      </c>
    </row>
    <row r="73" spans="1:4" ht="23.25">
      <c r="A73" s="75"/>
      <c r="B73" s="77" t="s">
        <v>60</v>
      </c>
      <c r="C73" s="75">
        <f>[1]แผนงานการรักษาความสงบภายใน!$G$31</f>
        <v>2000</v>
      </c>
      <c r="D73" s="75" t="s">
        <v>161</v>
      </c>
    </row>
    <row r="74" spans="1:4" ht="23.25">
      <c r="A74" s="75"/>
      <c r="B74" s="77" t="s">
        <v>125</v>
      </c>
      <c r="C74" s="75">
        <f>[1]แผนงานการรักษาความสงบภายใน!$G$39</f>
        <v>22000</v>
      </c>
      <c r="D74" s="75" t="s">
        <v>160</v>
      </c>
    </row>
    <row r="75" spans="1:4" ht="23.25">
      <c r="A75" s="75"/>
      <c r="B75" s="77" t="s">
        <v>61</v>
      </c>
      <c r="C75" s="75">
        <f>[1]แผนงานการรักษาความสงบภายใน!$G$49</f>
        <v>10000</v>
      </c>
      <c r="D75" s="75" t="s">
        <v>104</v>
      </c>
    </row>
    <row r="76" spans="1:4" ht="23.25">
      <c r="A76" s="85">
        <v>2</v>
      </c>
      <c r="B76" s="83" t="s">
        <v>63</v>
      </c>
      <c r="C76" s="85">
        <f>[1]แผนงานการรักษาความสงบภายใน!$I$57</f>
        <v>10000</v>
      </c>
      <c r="D76" s="85" t="s">
        <v>104</v>
      </c>
    </row>
    <row r="77" spans="1:4" ht="23.25">
      <c r="A77" s="85">
        <v>3</v>
      </c>
      <c r="B77" s="83" t="s">
        <v>64</v>
      </c>
      <c r="C77" s="85"/>
      <c r="D77" s="85"/>
    </row>
    <row r="78" spans="1:4" ht="23.25">
      <c r="A78" s="85">
        <v>4</v>
      </c>
      <c r="B78" s="83" t="s">
        <v>65</v>
      </c>
      <c r="C78" s="85"/>
      <c r="D78" s="85"/>
    </row>
    <row r="79" spans="1:4" ht="23.25">
      <c r="A79" s="75"/>
      <c r="B79" s="77"/>
      <c r="C79" s="75"/>
      <c r="D79" s="75"/>
    </row>
    <row r="80" spans="1:4" ht="23.25">
      <c r="A80" s="75"/>
      <c r="B80" s="77"/>
      <c r="C80" s="75"/>
      <c r="D80" s="75"/>
    </row>
    <row r="81" spans="1:4" ht="23.25">
      <c r="A81" s="75"/>
      <c r="B81" s="77"/>
      <c r="C81" s="75"/>
      <c r="D81" s="75"/>
    </row>
    <row r="82" spans="1:4" ht="23.25">
      <c r="A82" s="75"/>
      <c r="B82" s="77"/>
      <c r="C82" s="75"/>
      <c r="D82" s="75"/>
    </row>
    <row r="83" spans="1:4" ht="23.25">
      <c r="A83" s="75"/>
      <c r="B83" s="77"/>
      <c r="C83" s="75"/>
      <c r="D83" s="75"/>
    </row>
    <row r="84" spans="1:4" ht="23.25">
      <c r="A84" s="85"/>
      <c r="B84" s="84" t="s">
        <v>4</v>
      </c>
      <c r="C84" s="85">
        <f>C71+C76+C77+C78</f>
        <v>94000</v>
      </c>
      <c r="D84" s="85"/>
    </row>
    <row r="99" spans="1:4" ht="23.25">
      <c r="A99" s="80"/>
      <c r="B99" s="80" t="s">
        <v>39</v>
      </c>
      <c r="C99" s="80"/>
      <c r="D99" s="80"/>
    </row>
    <row r="100" spans="1:4" ht="23.25">
      <c r="A100" s="139" t="s">
        <v>9</v>
      </c>
      <c r="B100" s="139"/>
      <c r="C100" s="139"/>
      <c r="D100" s="81"/>
    </row>
    <row r="101" spans="1:4" ht="23.25">
      <c r="A101" s="74"/>
      <c r="B101" s="74"/>
      <c r="C101" s="74"/>
      <c r="D101" s="74"/>
    </row>
    <row r="102" spans="1:4">
      <c r="A102" s="140" t="s">
        <v>1</v>
      </c>
      <c r="B102" s="140" t="s">
        <v>2</v>
      </c>
      <c r="C102" s="140" t="s">
        <v>19</v>
      </c>
      <c r="D102" s="147" t="s">
        <v>20</v>
      </c>
    </row>
    <row r="103" spans="1:4">
      <c r="A103" s="141"/>
      <c r="B103" s="141"/>
      <c r="C103" s="141"/>
      <c r="D103" s="147"/>
    </row>
    <row r="104" spans="1:4" ht="23.25">
      <c r="A104" s="85">
        <v>1</v>
      </c>
      <c r="B104" s="86" t="s">
        <v>99</v>
      </c>
      <c r="C104" s="85">
        <f>[1]งานส่งเสริมการท่องเที่ยว!$I$19</f>
        <v>57000</v>
      </c>
      <c r="D104" s="85"/>
    </row>
    <row r="105" spans="1:4" ht="23.25">
      <c r="A105" s="75"/>
      <c r="B105" s="77" t="s">
        <v>59</v>
      </c>
      <c r="C105" s="75">
        <f>[1]งานส่งเสริมการท่องเที่ยว!$G$20</f>
        <v>50000</v>
      </c>
      <c r="D105" s="75" t="s">
        <v>100</v>
      </c>
    </row>
    <row r="106" spans="1:4" ht="23.25">
      <c r="A106" s="75"/>
      <c r="B106" s="77" t="s">
        <v>60</v>
      </c>
      <c r="C106" s="75">
        <f>[1]งานส่งเสริมการท่องเที่ยว!$G$32</f>
        <v>5000</v>
      </c>
      <c r="D106" s="75" t="s">
        <v>166</v>
      </c>
    </row>
    <row r="107" spans="1:4" ht="23.25">
      <c r="A107" s="75"/>
      <c r="B107" s="77" t="s">
        <v>125</v>
      </c>
      <c r="C107" s="75"/>
      <c r="D107" s="75"/>
    </row>
    <row r="108" spans="1:4" ht="23.25">
      <c r="A108" s="75"/>
      <c r="B108" s="77" t="s">
        <v>61</v>
      </c>
      <c r="C108" s="75">
        <f>[1]งานส่งเสริมการท่องเที่ยว!$G$40</f>
        <v>2000</v>
      </c>
      <c r="D108" s="75" t="s">
        <v>104</v>
      </c>
    </row>
    <row r="109" spans="1:4" ht="23.25">
      <c r="A109" s="85">
        <v>2</v>
      </c>
      <c r="B109" s="83" t="s">
        <v>63</v>
      </c>
      <c r="C109" s="85">
        <f>[1]งานส่งเสริมการท่องเที่ยว!$I$48</f>
        <v>10000</v>
      </c>
      <c r="D109" s="85" t="s">
        <v>104</v>
      </c>
    </row>
    <row r="110" spans="1:4" ht="23.25">
      <c r="A110" s="85">
        <v>3</v>
      </c>
      <c r="B110" s="83" t="s">
        <v>64</v>
      </c>
      <c r="C110" s="85"/>
      <c r="D110" s="85"/>
    </row>
    <row r="111" spans="1:4" ht="23.25">
      <c r="A111" s="85">
        <v>4</v>
      </c>
      <c r="B111" s="83" t="s">
        <v>65</v>
      </c>
      <c r="C111" s="85"/>
      <c r="D111" s="85"/>
    </row>
    <row r="112" spans="1:4" ht="23.25">
      <c r="A112" s="75"/>
      <c r="B112" s="77"/>
      <c r="C112" s="75"/>
      <c r="D112" s="75"/>
    </row>
    <row r="113" spans="1:4" ht="23.25">
      <c r="A113" s="75"/>
      <c r="B113" s="77"/>
      <c r="C113" s="75"/>
      <c r="D113" s="75"/>
    </row>
    <row r="114" spans="1:4" ht="23.25">
      <c r="A114" s="75"/>
      <c r="B114" s="77"/>
      <c r="C114" s="75"/>
      <c r="D114" s="75"/>
    </row>
    <row r="115" spans="1:4" ht="23.25">
      <c r="A115" s="75"/>
      <c r="B115" s="77"/>
      <c r="C115" s="75"/>
      <c r="D115" s="75"/>
    </row>
    <row r="116" spans="1:4" ht="23.25">
      <c r="A116" s="75"/>
      <c r="B116" s="77"/>
      <c r="C116" s="75"/>
      <c r="D116" s="75"/>
    </row>
    <row r="117" spans="1:4" ht="23.25">
      <c r="A117" s="85"/>
      <c r="B117" s="84" t="s">
        <v>4</v>
      </c>
      <c r="C117" s="85">
        <f>C104+C109+C110+C111</f>
        <v>67000</v>
      </c>
      <c r="D117" s="85"/>
    </row>
  </sheetData>
  <mergeCells count="20">
    <mergeCell ref="A69:A70"/>
    <mergeCell ref="B69:B70"/>
    <mergeCell ref="C69:C70"/>
    <mergeCell ref="D69:D70"/>
    <mergeCell ref="A2:C2"/>
    <mergeCell ref="A4:A5"/>
    <mergeCell ref="B4:B5"/>
    <mergeCell ref="C4:C5"/>
    <mergeCell ref="D4:D5"/>
    <mergeCell ref="A34:C34"/>
    <mergeCell ref="A36:A37"/>
    <mergeCell ref="B36:B37"/>
    <mergeCell ref="C36:C37"/>
    <mergeCell ref="D36:D37"/>
    <mergeCell ref="A67:C67"/>
    <mergeCell ref="A100:C100"/>
    <mergeCell ref="A102:A103"/>
    <mergeCell ref="B102:B103"/>
    <mergeCell ref="C102:C103"/>
    <mergeCell ref="D102:D10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03"/>
  <sheetViews>
    <sheetView topLeftCell="A84" workbookViewId="0">
      <selection activeCell="J94" sqref="J94"/>
    </sheetView>
  </sheetViews>
  <sheetFormatPr defaultRowHeight="26.25"/>
  <cols>
    <col min="1" max="1" width="6.5" style="8" customWidth="1"/>
    <col min="2" max="2" width="52.25" style="8" customWidth="1"/>
    <col min="3" max="3" width="14" style="8" customWidth="1"/>
    <col min="4" max="4" width="9.375" style="8" customWidth="1"/>
    <col min="5" max="13" width="9" style="74"/>
    <col min="14" max="16384" width="9" style="8"/>
  </cols>
  <sheetData>
    <row r="1" spans="1:13" s="80" customFormat="1" ht="23.25">
      <c r="B1" s="80" t="s">
        <v>34</v>
      </c>
    </row>
    <row r="2" spans="1:13">
      <c r="A2" s="139" t="s">
        <v>10</v>
      </c>
      <c r="B2" s="139"/>
      <c r="C2" s="139"/>
      <c r="D2" s="81"/>
    </row>
    <row r="3" spans="1:13">
      <c r="A3" s="74"/>
      <c r="B3" s="74"/>
      <c r="C3" s="74"/>
      <c r="D3" s="74"/>
    </row>
    <row r="4" spans="1:13" s="88" customFormat="1">
      <c r="A4" s="140" t="s">
        <v>1</v>
      </c>
      <c r="B4" s="140" t="s">
        <v>2</v>
      </c>
      <c r="C4" s="140" t="s">
        <v>19</v>
      </c>
      <c r="D4" s="147" t="s">
        <v>20</v>
      </c>
      <c r="E4" s="80"/>
      <c r="F4" s="80"/>
      <c r="G4" s="80"/>
      <c r="H4" s="80"/>
      <c r="I4" s="80"/>
      <c r="J4" s="80"/>
      <c r="K4" s="80"/>
      <c r="L4" s="80"/>
      <c r="M4" s="80"/>
    </row>
    <row r="5" spans="1:13" s="88" customFormat="1">
      <c r="A5" s="141"/>
      <c r="B5" s="141"/>
      <c r="C5" s="141"/>
      <c r="D5" s="147"/>
      <c r="E5" s="80"/>
      <c r="F5" s="80"/>
      <c r="G5" s="80"/>
      <c r="H5" s="80"/>
      <c r="I5" s="80"/>
      <c r="J5" s="80"/>
      <c r="K5" s="80"/>
      <c r="L5" s="80"/>
      <c r="M5" s="80"/>
    </row>
    <row r="6" spans="1:13">
      <c r="A6" s="85">
        <v>1</v>
      </c>
      <c r="B6" s="86" t="s">
        <v>66</v>
      </c>
      <c r="C6" s="85">
        <f>[1]แผนงานบริหารงานทั่วไป!$I$121</f>
        <v>220000</v>
      </c>
      <c r="D6" s="85"/>
    </row>
    <row r="7" spans="1:13">
      <c r="A7" s="75"/>
      <c r="B7" s="77" t="s">
        <v>67</v>
      </c>
      <c r="C7" s="75">
        <f>[1]แผนงานบริหารงานทั่วไป!$G$122</f>
        <v>30000</v>
      </c>
      <c r="D7" s="75"/>
    </row>
    <row r="8" spans="1:13">
      <c r="A8" s="75"/>
      <c r="B8" s="77" t="s">
        <v>68</v>
      </c>
      <c r="C8" s="75">
        <f>[1]แผนงานบริหารงานทั่วไป!$G$126</f>
        <v>5000</v>
      </c>
      <c r="D8" s="75"/>
    </row>
    <row r="9" spans="1:13">
      <c r="A9" s="75"/>
      <c r="B9" s="77" t="s">
        <v>69</v>
      </c>
      <c r="C9" s="75">
        <f>[1]แผนงานบริหารงานทั่วไป!$G$131</f>
        <v>5000</v>
      </c>
      <c r="D9" s="75"/>
    </row>
    <row r="10" spans="1:13">
      <c r="A10" s="75"/>
      <c r="B10" s="77" t="s">
        <v>70</v>
      </c>
      <c r="C10" s="75">
        <f>[1]แผนงานบริหารงานทั่วไป!$G$134</f>
        <v>5000</v>
      </c>
      <c r="D10" s="75"/>
    </row>
    <row r="11" spans="1:13">
      <c r="A11" s="75"/>
      <c r="B11" s="77" t="s">
        <v>71</v>
      </c>
      <c r="C11" s="75">
        <f>[1]แผนงานบริหารงานทั่วไป!$G$137</f>
        <v>150000</v>
      </c>
      <c r="D11" s="75"/>
    </row>
    <row r="12" spans="1:13">
      <c r="A12" s="75"/>
      <c r="B12" s="77" t="s">
        <v>72</v>
      </c>
      <c r="C12" s="75">
        <f>[1]แผนงานบริหารงานทั่วไป!$G$185</f>
        <v>17000</v>
      </c>
      <c r="D12" s="75" t="s">
        <v>41</v>
      </c>
      <c r="E12" s="74" t="s">
        <v>105</v>
      </c>
    </row>
    <row r="13" spans="1:13">
      <c r="A13" s="75"/>
      <c r="B13" s="77" t="s">
        <v>73</v>
      </c>
      <c r="C13" s="75">
        <f>[1]แผนงานบริหารงานทั่วไป!$G$189</f>
        <v>8000</v>
      </c>
      <c r="D13" s="75"/>
    </row>
    <row r="14" spans="1:13">
      <c r="A14" s="85">
        <v>2</v>
      </c>
      <c r="B14" s="83" t="s">
        <v>74</v>
      </c>
      <c r="C14" s="85">
        <f>[1]แผนงานบริหารงานทั่วไป!$I$193</f>
        <v>120000</v>
      </c>
      <c r="D14" s="85"/>
      <c r="F14" s="74" t="s">
        <v>4</v>
      </c>
      <c r="G14" s="74">
        <f>C25</f>
        <v>892000</v>
      </c>
    </row>
    <row r="15" spans="1:13">
      <c r="A15" s="75"/>
      <c r="B15" s="77" t="s">
        <v>77</v>
      </c>
      <c r="C15" s="75">
        <f>[1]แผนงานบริหารงานทั่วไป!$G$194</f>
        <v>100000</v>
      </c>
      <c r="D15" s="75"/>
      <c r="F15" s="74" t="s">
        <v>41</v>
      </c>
      <c r="G15" s="74">
        <f>C12+C22</f>
        <v>19000</v>
      </c>
    </row>
    <row r="16" spans="1:13">
      <c r="A16" s="75"/>
      <c r="B16" s="77" t="s">
        <v>75</v>
      </c>
      <c r="C16" s="75">
        <f>[1]แผนงานบริหารงานทั่วไป!$G$195</f>
        <v>30000</v>
      </c>
      <c r="D16" s="75"/>
      <c r="F16" s="74" t="s">
        <v>104</v>
      </c>
      <c r="G16" s="74">
        <f>C20</f>
        <v>200000</v>
      </c>
    </row>
    <row r="17" spans="1:7">
      <c r="A17" s="75"/>
      <c r="B17" s="77" t="s">
        <v>76</v>
      </c>
      <c r="C17" s="75">
        <f>[1]แผนงานบริหารงานทั่วไป!$G$206</f>
        <v>70000</v>
      </c>
      <c r="D17" s="75"/>
      <c r="F17" s="74" t="s">
        <v>151</v>
      </c>
      <c r="G17" s="74">
        <f>C23</f>
        <v>100000</v>
      </c>
    </row>
    <row r="18" spans="1:7">
      <c r="A18" s="75"/>
      <c r="B18" s="77" t="s">
        <v>78</v>
      </c>
      <c r="C18" s="75">
        <f>[1]แผนงานบริหารงานทั่วไป!$G$219</f>
        <v>20000</v>
      </c>
      <c r="D18" s="75"/>
      <c r="F18" s="29" t="s">
        <v>154</v>
      </c>
      <c r="G18" s="74">
        <f>G14-(G15+G16+G17)</f>
        <v>573000</v>
      </c>
    </row>
    <row r="19" spans="1:7">
      <c r="A19" s="6">
        <v>3</v>
      </c>
      <c r="B19" s="87" t="s">
        <v>79</v>
      </c>
      <c r="C19" s="85">
        <f>[1]แผนงานบริหารงานทั่วไป!$I$227</f>
        <v>502000</v>
      </c>
      <c r="D19" s="85"/>
      <c r="F19" s="74">
        <v>1</v>
      </c>
      <c r="G19" s="94">
        <v>35000</v>
      </c>
    </row>
    <row r="20" spans="1:7">
      <c r="A20" s="75"/>
      <c r="B20" s="77" t="s">
        <v>80</v>
      </c>
      <c r="C20" s="75">
        <f>[1]แผนงานบริหารงานทั่วไป!$I$228</f>
        <v>200000</v>
      </c>
      <c r="D20" s="75" t="s">
        <v>104</v>
      </c>
      <c r="E20" s="74" t="s">
        <v>103</v>
      </c>
      <c r="F20" s="74">
        <v>2</v>
      </c>
      <c r="G20" s="74">
        <v>50000</v>
      </c>
    </row>
    <row r="21" spans="1:7">
      <c r="A21" s="75"/>
      <c r="B21" s="77" t="s">
        <v>81</v>
      </c>
      <c r="C21" s="75">
        <f>[1]แผนงานบริหารงานทั่วไป!$I$237</f>
        <v>200000</v>
      </c>
      <c r="D21" s="75"/>
      <c r="F21" s="74">
        <v>3</v>
      </c>
      <c r="G21" s="74">
        <v>50000</v>
      </c>
    </row>
    <row r="22" spans="1:7">
      <c r="A22" s="75"/>
      <c r="B22" s="77" t="s">
        <v>82</v>
      </c>
      <c r="C22" s="75">
        <f>[1]แผนงานบริหารงานทั่วไป!$I$244</f>
        <v>2000</v>
      </c>
      <c r="D22" s="75" t="s">
        <v>41</v>
      </c>
      <c r="E22" s="74" t="s">
        <v>105</v>
      </c>
      <c r="F22" s="74">
        <v>4</v>
      </c>
      <c r="G22" s="74">
        <v>48000</v>
      </c>
    </row>
    <row r="23" spans="1:7">
      <c r="A23" s="75"/>
      <c r="B23" s="77" t="s">
        <v>83</v>
      </c>
      <c r="C23" s="75">
        <f>[1]แผนงานบริหารงานทั่วไป!$I$248</f>
        <v>100000</v>
      </c>
      <c r="D23" s="75" t="s">
        <v>151</v>
      </c>
      <c r="E23" s="74" t="s">
        <v>103</v>
      </c>
      <c r="F23" s="74">
        <v>5</v>
      </c>
      <c r="G23" s="74">
        <v>50000</v>
      </c>
    </row>
    <row r="24" spans="1:7">
      <c r="A24" s="85">
        <v>4</v>
      </c>
      <c r="B24" s="83" t="s">
        <v>84</v>
      </c>
      <c r="C24" s="85">
        <f>[1]แผนงานบริหารงานทั่วไป!$I$257</f>
        <v>50000</v>
      </c>
      <c r="D24" s="85"/>
      <c r="F24" s="74">
        <v>6</v>
      </c>
      <c r="G24" s="74">
        <v>50000</v>
      </c>
    </row>
    <row r="25" spans="1:7">
      <c r="A25" s="75"/>
      <c r="B25" s="84" t="s">
        <v>4</v>
      </c>
      <c r="C25" s="85">
        <f>C6+C14+C19+C24</f>
        <v>892000</v>
      </c>
      <c r="D25" s="85"/>
      <c r="F25" s="74">
        <v>7</v>
      </c>
      <c r="G25" s="74">
        <v>50000</v>
      </c>
    </row>
    <row r="26" spans="1:7">
      <c r="A26" s="75"/>
      <c r="B26" s="77"/>
      <c r="C26" s="75"/>
      <c r="D26" s="75"/>
      <c r="F26" s="74">
        <v>8</v>
      </c>
      <c r="G26" s="74">
        <v>50000</v>
      </c>
    </row>
    <row r="27" spans="1:7">
      <c r="F27" s="74">
        <v>9</v>
      </c>
      <c r="G27" s="74">
        <v>50000</v>
      </c>
    </row>
    <row r="28" spans="1:7">
      <c r="A28" s="106"/>
      <c r="B28" s="106" t="s">
        <v>36</v>
      </c>
      <c r="C28" s="106"/>
      <c r="D28" s="106"/>
      <c r="E28" s="80"/>
      <c r="F28" s="74">
        <v>10</v>
      </c>
      <c r="G28" s="74">
        <v>50000</v>
      </c>
    </row>
    <row r="29" spans="1:7">
      <c r="A29" s="148" t="s">
        <v>10</v>
      </c>
      <c r="B29" s="148"/>
      <c r="C29" s="148"/>
      <c r="D29" s="97"/>
      <c r="F29" s="74">
        <v>11</v>
      </c>
      <c r="G29" s="74">
        <v>50000</v>
      </c>
    </row>
    <row r="30" spans="1:7">
      <c r="A30" s="98"/>
      <c r="B30" s="98"/>
      <c r="C30" s="98"/>
      <c r="D30" s="98"/>
      <c r="F30" s="74">
        <v>12</v>
      </c>
      <c r="G30" s="74">
        <v>40000</v>
      </c>
    </row>
    <row r="31" spans="1:7">
      <c r="A31" s="142" t="s">
        <v>1</v>
      </c>
      <c r="B31" s="142" t="s">
        <v>2</v>
      </c>
      <c r="C31" s="142" t="s">
        <v>19</v>
      </c>
      <c r="D31" s="149" t="s">
        <v>20</v>
      </c>
      <c r="E31" s="80"/>
      <c r="G31" s="80">
        <f>SUM(G19:G30)</f>
        <v>573000</v>
      </c>
    </row>
    <row r="32" spans="1:7">
      <c r="A32" s="143"/>
      <c r="B32" s="143"/>
      <c r="C32" s="143"/>
      <c r="D32" s="149"/>
      <c r="E32" s="80"/>
    </row>
    <row r="33" spans="1:4">
      <c r="A33" s="100">
        <v>1</v>
      </c>
      <c r="B33" s="99" t="s">
        <v>66</v>
      </c>
      <c r="C33" s="100">
        <f>[1]งานสถิติฯ!$I$48</f>
        <v>40000</v>
      </c>
      <c r="D33" s="100"/>
    </row>
    <row r="34" spans="1:4">
      <c r="A34" s="102"/>
      <c r="B34" s="101" t="s">
        <v>67</v>
      </c>
      <c r="C34" s="102">
        <f>[1]งานสถิติฯ!$G$49</f>
        <v>30000</v>
      </c>
      <c r="D34" s="102"/>
    </row>
    <row r="35" spans="1:4">
      <c r="A35" s="102"/>
      <c r="B35" s="101" t="s">
        <v>68</v>
      </c>
      <c r="C35" s="102">
        <f>[1]งานสถิติฯ!$G$53</f>
        <v>5000</v>
      </c>
      <c r="D35" s="102"/>
    </row>
    <row r="36" spans="1:4">
      <c r="A36" s="102"/>
      <c r="B36" s="101" t="s">
        <v>69</v>
      </c>
      <c r="C36" s="102"/>
      <c r="D36" s="102"/>
    </row>
    <row r="37" spans="1:4">
      <c r="A37" s="102"/>
      <c r="B37" s="101" t="s">
        <v>70</v>
      </c>
      <c r="C37" s="102"/>
      <c r="D37" s="102"/>
    </row>
    <row r="38" spans="1:4">
      <c r="A38" s="102"/>
      <c r="B38" s="101" t="s">
        <v>71</v>
      </c>
      <c r="C38" s="102">
        <f>[1]งานสถิติฯ!$G$57</f>
        <v>5000</v>
      </c>
      <c r="D38" s="102"/>
    </row>
    <row r="39" spans="1:4">
      <c r="A39" s="102"/>
      <c r="B39" s="101" t="s">
        <v>72</v>
      </c>
      <c r="C39" s="102"/>
      <c r="D39" s="102"/>
    </row>
    <row r="40" spans="1:4">
      <c r="A40" s="102"/>
      <c r="B40" s="101" t="s">
        <v>73</v>
      </c>
      <c r="C40" s="102"/>
      <c r="D40" s="102"/>
    </row>
    <row r="41" spans="1:4">
      <c r="A41" s="100">
        <v>2</v>
      </c>
      <c r="B41" s="103" t="s">
        <v>74</v>
      </c>
      <c r="C41" s="100"/>
      <c r="D41" s="100"/>
    </row>
    <row r="42" spans="1:4">
      <c r="A42" s="102"/>
      <c r="B42" s="101" t="s">
        <v>77</v>
      </c>
      <c r="C42" s="102"/>
      <c r="D42" s="102"/>
    </row>
    <row r="43" spans="1:4">
      <c r="A43" s="102"/>
      <c r="B43" s="101" t="s">
        <v>75</v>
      </c>
      <c r="C43" s="102"/>
      <c r="D43" s="102"/>
    </row>
    <row r="44" spans="1:4">
      <c r="A44" s="102"/>
      <c r="B44" s="101" t="s">
        <v>76</v>
      </c>
      <c r="C44" s="102"/>
      <c r="D44" s="102"/>
    </row>
    <row r="45" spans="1:4">
      <c r="A45" s="102"/>
      <c r="B45" s="101" t="s">
        <v>78</v>
      </c>
      <c r="C45" s="102"/>
      <c r="D45" s="102"/>
    </row>
    <row r="46" spans="1:4">
      <c r="A46" s="108">
        <v>3</v>
      </c>
      <c r="B46" s="109" t="s">
        <v>79</v>
      </c>
      <c r="C46" s="100">
        <f>[1]งานสถิติฯ!$I$62</f>
        <v>60000</v>
      </c>
      <c r="D46" s="100"/>
    </row>
    <row r="47" spans="1:4">
      <c r="A47" s="102"/>
      <c r="B47" s="101" t="s">
        <v>80</v>
      </c>
      <c r="C47" s="102"/>
      <c r="D47" s="102"/>
    </row>
    <row r="48" spans="1:4">
      <c r="A48" s="102"/>
      <c r="B48" s="101" t="s">
        <v>81</v>
      </c>
      <c r="C48" s="102">
        <f>[1]งานสถิติฯ!$I$63</f>
        <v>30000</v>
      </c>
      <c r="D48" s="102" t="s">
        <v>157</v>
      </c>
    </row>
    <row r="49" spans="1:5">
      <c r="A49" s="102"/>
      <c r="B49" s="101" t="s">
        <v>126</v>
      </c>
      <c r="C49" s="102">
        <f>[1]งานสถิติฯ!$I$70</f>
        <v>10000</v>
      </c>
      <c r="D49" s="102" t="s">
        <v>55</v>
      </c>
    </row>
    <row r="50" spans="1:5">
      <c r="A50" s="102"/>
      <c r="B50" s="101" t="s">
        <v>127</v>
      </c>
      <c r="C50" s="102">
        <f>[1]งานสถิติฯ!$I$77</f>
        <v>20000</v>
      </c>
      <c r="D50" s="102" t="s">
        <v>147</v>
      </c>
    </row>
    <row r="51" spans="1:5">
      <c r="A51" s="100">
        <v>4</v>
      </c>
      <c r="B51" s="103" t="s">
        <v>84</v>
      </c>
      <c r="C51" s="100">
        <f>[1]งานสถิติฯ!$I$86</f>
        <v>20000</v>
      </c>
      <c r="D51" s="100" t="s">
        <v>158</v>
      </c>
    </row>
    <row r="52" spans="1:5">
      <c r="A52" s="102"/>
      <c r="B52" s="104" t="s">
        <v>4</v>
      </c>
      <c r="C52" s="100">
        <f>C33+C41+C46+C51</f>
        <v>120000</v>
      </c>
      <c r="D52" s="100"/>
    </row>
    <row r="53" spans="1:5">
      <c r="A53" s="102"/>
      <c r="B53" s="101"/>
      <c r="C53" s="102"/>
      <c r="D53" s="102"/>
    </row>
    <row r="55" spans="1:5">
      <c r="A55" s="120"/>
      <c r="B55" s="120" t="s">
        <v>128</v>
      </c>
      <c r="C55" s="120"/>
      <c r="D55" s="120"/>
      <c r="E55" s="80"/>
    </row>
    <row r="56" spans="1:5">
      <c r="A56" s="144" t="s">
        <v>10</v>
      </c>
      <c r="B56" s="144"/>
      <c r="C56" s="144"/>
      <c r="D56" s="112"/>
    </row>
    <row r="57" spans="1:5">
      <c r="A57" s="113"/>
      <c r="B57" s="113"/>
      <c r="C57" s="113"/>
      <c r="D57" s="113"/>
    </row>
    <row r="58" spans="1:5">
      <c r="A58" s="145" t="s">
        <v>1</v>
      </c>
      <c r="B58" s="145" t="s">
        <v>2</v>
      </c>
      <c r="C58" s="145" t="s">
        <v>19</v>
      </c>
      <c r="D58" s="151" t="s">
        <v>20</v>
      </c>
      <c r="E58" s="80"/>
    </row>
    <row r="59" spans="1:5">
      <c r="A59" s="146"/>
      <c r="B59" s="146"/>
      <c r="C59" s="146"/>
      <c r="D59" s="151"/>
      <c r="E59" s="80"/>
    </row>
    <row r="60" spans="1:5">
      <c r="A60" s="114">
        <v>1</v>
      </c>
      <c r="B60" s="115" t="s">
        <v>66</v>
      </c>
      <c r="C60" s="114">
        <f>[1]แผนงานการรักษาความสงบภายใน!$I$63</f>
        <v>25000</v>
      </c>
      <c r="D60" s="114"/>
    </row>
    <row r="61" spans="1:5">
      <c r="A61" s="116"/>
      <c r="B61" s="117" t="s">
        <v>67</v>
      </c>
      <c r="C61" s="116"/>
      <c r="D61" s="116"/>
    </row>
    <row r="62" spans="1:5">
      <c r="A62" s="116"/>
      <c r="B62" s="117" t="s">
        <v>68</v>
      </c>
      <c r="C62" s="116"/>
      <c r="D62" s="116"/>
    </row>
    <row r="63" spans="1:5">
      <c r="A63" s="116"/>
      <c r="B63" s="117" t="s">
        <v>69</v>
      </c>
      <c r="C63" s="116"/>
      <c r="D63" s="116"/>
    </row>
    <row r="64" spans="1:5">
      <c r="A64" s="116"/>
      <c r="B64" s="117" t="s">
        <v>70</v>
      </c>
      <c r="C64" s="116"/>
      <c r="D64" s="116"/>
    </row>
    <row r="65" spans="1:7">
      <c r="A65" s="116"/>
      <c r="B65" s="117" t="s">
        <v>71</v>
      </c>
      <c r="C65" s="116">
        <f>[1]แผนงานการรักษาความสงบภายใน!$G$64</f>
        <v>7000</v>
      </c>
      <c r="D65" s="116"/>
    </row>
    <row r="66" spans="1:7">
      <c r="A66" s="116"/>
      <c r="B66" s="117" t="s">
        <v>72</v>
      </c>
      <c r="C66" s="116">
        <f>[1]แผนงานการรักษาความสงบภายใน!$G$69</f>
        <v>18000</v>
      </c>
      <c r="D66" s="116"/>
    </row>
    <row r="67" spans="1:7">
      <c r="A67" s="116"/>
      <c r="B67" s="117" t="s">
        <v>73</v>
      </c>
      <c r="C67" s="116"/>
      <c r="D67" s="116"/>
    </row>
    <row r="68" spans="1:7">
      <c r="A68" s="114">
        <v>2</v>
      </c>
      <c r="B68" s="118" t="s">
        <v>74</v>
      </c>
      <c r="C68" s="114"/>
      <c r="D68" s="114"/>
    </row>
    <row r="69" spans="1:7">
      <c r="A69" s="116"/>
      <c r="B69" s="117" t="s">
        <v>77</v>
      </c>
      <c r="C69" s="116"/>
      <c r="D69" s="116"/>
    </row>
    <row r="70" spans="1:7">
      <c r="A70" s="116"/>
      <c r="B70" s="117" t="s">
        <v>75</v>
      </c>
      <c r="C70" s="116"/>
      <c r="D70" s="116"/>
    </row>
    <row r="71" spans="1:7">
      <c r="A71" s="116"/>
      <c r="B71" s="117" t="s">
        <v>76</v>
      </c>
      <c r="C71" s="116"/>
      <c r="D71" s="116"/>
    </row>
    <row r="72" spans="1:7">
      <c r="A72" s="116"/>
      <c r="B72" s="117" t="s">
        <v>78</v>
      </c>
      <c r="C72" s="116"/>
      <c r="D72" s="116"/>
    </row>
    <row r="73" spans="1:7">
      <c r="A73" s="121">
        <v>3</v>
      </c>
      <c r="B73" s="122" t="s">
        <v>79</v>
      </c>
      <c r="C73" s="114">
        <f>[1]แผนงานการรักษาความสงบภายใน!$I$75</f>
        <v>70000</v>
      </c>
      <c r="D73" s="114"/>
    </row>
    <row r="74" spans="1:7">
      <c r="A74" s="116"/>
      <c r="B74" s="117" t="s">
        <v>80</v>
      </c>
      <c r="C74" s="116"/>
      <c r="D74" s="116"/>
    </row>
    <row r="75" spans="1:7">
      <c r="A75" s="116"/>
      <c r="B75" s="117" t="s">
        <v>81</v>
      </c>
      <c r="C75" s="116">
        <f>[1]แผนงานการรักษาความสงบภายใน!$I$76</f>
        <v>70000</v>
      </c>
      <c r="D75" s="116" t="s">
        <v>159</v>
      </c>
    </row>
    <row r="76" spans="1:7">
      <c r="A76" s="116"/>
      <c r="B76" s="117" t="s">
        <v>130</v>
      </c>
      <c r="C76" s="116">
        <f>[1]งานป้องกันภัยฝ่ายพลเรือน!$I$5</f>
        <v>40000</v>
      </c>
      <c r="D76" s="116" t="s">
        <v>151</v>
      </c>
      <c r="F76" s="150">
        <f>[1]งานป้องกันภัยฝ่ายพลเรือน!$I$1</f>
        <v>80000</v>
      </c>
    </row>
    <row r="77" spans="1:7">
      <c r="A77" s="116"/>
      <c r="B77" s="117" t="s">
        <v>131</v>
      </c>
      <c r="C77" s="116">
        <f>[1]งานป้องกันภัยฝ่ายพลเรือน!$I$13</f>
        <v>20000</v>
      </c>
      <c r="D77" s="116" t="s">
        <v>147</v>
      </c>
      <c r="F77" s="150"/>
      <c r="G77" s="74" t="s">
        <v>129</v>
      </c>
    </row>
    <row r="78" spans="1:7">
      <c r="A78" s="116"/>
      <c r="B78" s="117" t="s">
        <v>132</v>
      </c>
      <c r="C78" s="116">
        <f>[1]งานป้องกันภัยฝ่ายพลเรือน!$I$23</f>
        <v>20000</v>
      </c>
      <c r="D78" s="116" t="s">
        <v>162</v>
      </c>
      <c r="F78" s="150"/>
    </row>
    <row r="79" spans="1:7">
      <c r="A79" s="114">
        <v>4</v>
      </c>
      <c r="B79" s="118" t="s">
        <v>84</v>
      </c>
      <c r="C79" s="114">
        <v>60000</v>
      </c>
      <c r="D79" s="114" t="s">
        <v>104</v>
      </c>
    </row>
    <row r="80" spans="1:7">
      <c r="A80" s="116"/>
      <c r="B80" s="119" t="s">
        <v>133</v>
      </c>
      <c r="C80" s="114">
        <f>C65+C66+C73+C79</f>
        <v>155000</v>
      </c>
      <c r="D80" s="114"/>
    </row>
    <row r="81" spans="1:5">
      <c r="A81" s="116"/>
      <c r="B81" s="119" t="s">
        <v>135</v>
      </c>
      <c r="C81" s="114">
        <f>C76+C77+C78</f>
        <v>80000</v>
      </c>
      <c r="D81" s="116"/>
    </row>
    <row r="82" spans="1:5" s="80" customFormat="1" ht="23.25">
      <c r="A82" s="120"/>
      <c r="B82" s="120" t="s">
        <v>134</v>
      </c>
      <c r="C82" s="120">
        <f>C80+C81</f>
        <v>235000</v>
      </c>
      <c r="D82" s="120"/>
    </row>
    <row r="83" spans="1:5" s="80" customFormat="1" ht="23.25"/>
    <row r="84" spans="1:5">
      <c r="A84" s="80"/>
      <c r="B84" s="80" t="s">
        <v>39</v>
      </c>
      <c r="C84" s="80"/>
      <c r="D84" s="80"/>
      <c r="E84" s="80"/>
    </row>
    <row r="85" spans="1:5">
      <c r="A85" s="139" t="s">
        <v>10</v>
      </c>
      <c r="B85" s="139"/>
      <c r="C85" s="139"/>
      <c r="D85" s="81"/>
    </row>
    <row r="86" spans="1:5">
      <c r="A86" s="74"/>
      <c r="B86" s="74"/>
      <c r="C86" s="74"/>
      <c r="D86" s="74"/>
    </row>
    <row r="87" spans="1:5">
      <c r="A87" s="140" t="s">
        <v>1</v>
      </c>
      <c r="B87" s="140" t="s">
        <v>2</v>
      </c>
      <c r="C87" s="140" t="s">
        <v>19</v>
      </c>
      <c r="D87" s="147" t="s">
        <v>20</v>
      </c>
      <c r="E87" s="80"/>
    </row>
    <row r="88" spans="1:5">
      <c r="A88" s="141"/>
      <c r="B88" s="141"/>
      <c r="C88" s="141"/>
      <c r="D88" s="147"/>
      <c r="E88" s="80"/>
    </row>
    <row r="89" spans="1:5">
      <c r="A89" s="85">
        <v>1</v>
      </c>
      <c r="B89" s="86" t="s">
        <v>66</v>
      </c>
      <c r="C89" s="85">
        <f>[1]งานส่งเสริมการท่องเที่ยว!$I$54</f>
        <v>9000</v>
      </c>
      <c r="D89" s="85"/>
    </row>
    <row r="90" spans="1:5">
      <c r="A90" s="75"/>
      <c r="B90" s="77" t="s">
        <v>67</v>
      </c>
      <c r="C90" s="75">
        <f>[1]งานส่งเสริมการท่องเที่ยว!$G$55</f>
        <v>4000</v>
      </c>
      <c r="D90" s="75"/>
    </row>
    <row r="91" spans="1:5">
      <c r="A91" s="75"/>
      <c r="B91" s="77" t="s">
        <v>71</v>
      </c>
      <c r="C91" s="75">
        <f>[1]งานส่งเสริมการท่องเที่ยว!$G$57</f>
        <v>5000</v>
      </c>
      <c r="D91" s="75"/>
    </row>
    <row r="92" spans="1:5">
      <c r="A92" s="85">
        <v>2</v>
      </c>
      <c r="B92" s="83" t="s">
        <v>74</v>
      </c>
      <c r="C92" s="85"/>
      <c r="D92" s="85"/>
    </row>
    <row r="93" spans="1:5">
      <c r="A93" s="75"/>
      <c r="B93" s="77" t="s">
        <v>77</v>
      </c>
      <c r="C93" s="75"/>
      <c r="D93" s="75"/>
    </row>
    <row r="94" spans="1:5">
      <c r="A94" s="75"/>
      <c r="B94" s="77" t="s">
        <v>75</v>
      </c>
      <c r="C94" s="75"/>
      <c r="D94" s="75"/>
    </row>
    <row r="95" spans="1:5">
      <c r="A95" s="75"/>
      <c r="B95" s="77" t="s">
        <v>76</v>
      </c>
      <c r="C95" s="75"/>
      <c r="D95" s="75"/>
    </row>
    <row r="96" spans="1:5">
      <c r="A96" s="75"/>
      <c r="B96" s="77" t="s">
        <v>78</v>
      </c>
      <c r="C96" s="75"/>
      <c r="D96" s="75"/>
    </row>
    <row r="97" spans="1:4">
      <c r="A97" s="6">
        <v>3</v>
      </c>
      <c r="B97" s="87" t="s">
        <v>79</v>
      </c>
      <c r="C97" s="85">
        <f>[1]งานส่งเสริมการท่องเที่ยว!$I$62</f>
        <v>50000</v>
      </c>
      <c r="D97" s="85"/>
    </row>
    <row r="98" spans="1:4">
      <c r="A98" s="75"/>
      <c r="B98" s="77" t="s">
        <v>80</v>
      </c>
      <c r="C98" s="75"/>
      <c r="D98" s="75"/>
    </row>
    <row r="99" spans="1:4">
      <c r="A99" s="75"/>
      <c r="B99" s="77" t="s">
        <v>81</v>
      </c>
      <c r="C99" s="75">
        <f>[1]งานส่งเสริมการท่องเที่ยว!$I$63</f>
        <v>20000</v>
      </c>
      <c r="D99" s="75" t="s">
        <v>50</v>
      </c>
    </row>
    <row r="100" spans="1:4">
      <c r="A100" s="75"/>
      <c r="B100" s="77" t="s">
        <v>136</v>
      </c>
      <c r="C100" s="75">
        <f>[1]งานส่งเสริมการท่องเที่ยว!$I$70</f>
        <v>30000</v>
      </c>
      <c r="D100" s="75" t="s">
        <v>52</v>
      </c>
    </row>
    <row r="101" spans="1:4">
      <c r="A101" s="85">
        <v>4</v>
      </c>
      <c r="B101" s="83" t="s">
        <v>84</v>
      </c>
      <c r="C101" s="85">
        <f>[1]งานส่งเสริมการท่องเที่ยว!$I$78</f>
        <v>10000</v>
      </c>
      <c r="D101" s="85"/>
    </row>
    <row r="102" spans="1:4">
      <c r="A102" s="75"/>
      <c r="B102" s="84" t="s">
        <v>4</v>
      </c>
      <c r="C102" s="85">
        <f>C89+C92+C97+C101</f>
        <v>69000</v>
      </c>
      <c r="D102" s="85"/>
    </row>
    <row r="103" spans="1:4">
      <c r="A103" s="75"/>
      <c r="B103" s="77"/>
      <c r="C103" s="75"/>
      <c r="D103" s="75"/>
    </row>
  </sheetData>
  <mergeCells count="21">
    <mergeCell ref="A4:A5"/>
    <mergeCell ref="B4:B5"/>
    <mergeCell ref="C4:C5"/>
    <mergeCell ref="A2:C2"/>
    <mergeCell ref="D4:D5"/>
    <mergeCell ref="A29:C29"/>
    <mergeCell ref="A31:A32"/>
    <mergeCell ref="B31:B32"/>
    <mergeCell ref="C31:C32"/>
    <mergeCell ref="D31:D32"/>
    <mergeCell ref="A56:C56"/>
    <mergeCell ref="A58:A59"/>
    <mergeCell ref="B58:B59"/>
    <mergeCell ref="C58:C59"/>
    <mergeCell ref="D58:D59"/>
    <mergeCell ref="F76:F78"/>
    <mergeCell ref="A85:C85"/>
    <mergeCell ref="A87:A88"/>
    <mergeCell ref="B87:B88"/>
    <mergeCell ref="C87:C88"/>
    <mergeCell ref="D87:D8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9"/>
  <sheetViews>
    <sheetView topLeftCell="A37" workbookViewId="0">
      <selection activeCell="G58" sqref="G58"/>
    </sheetView>
  </sheetViews>
  <sheetFormatPr defaultRowHeight="23.25"/>
  <cols>
    <col min="1" max="1" width="7.375" style="74" customWidth="1"/>
    <col min="2" max="2" width="43.625" style="74" customWidth="1"/>
    <col min="3" max="3" width="19.875" style="79" customWidth="1"/>
    <col min="4" max="4" width="7.5" style="74" customWidth="1"/>
    <col min="5" max="16384" width="9" style="74"/>
  </cols>
  <sheetData>
    <row r="1" spans="1:4" s="80" customFormat="1">
      <c r="B1" s="80" t="s">
        <v>34</v>
      </c>
      <c r="C1" s="92"/>
    </row>
    <row r="2" spans="1:4">
      <c r="A2" s="139" t="s">
        <v>11</v>
      </c>
      <c r="B2" s="139"/>
      <c r="C2" s="139"/>
    </row>
    <row r="4" spans="1:4" s="80" customFormat="1">
      <c r="A4" s="140" t="s">
        <v>1</v>
      </c>
      <c r="B4" s="140" t="s">
        <v>2</v>
      </c>
      <c r="C4" s="152" t="s">
        <v>19</v>
      </c>
      <c r="D4" s="140" t="s">
        <v>20</v>
      </c>
    </row>
    <row r="5" spans="1:4" s="80" customFormat="1">
      <c r="A5" s="141"/>
      <c r="B5" s="141"/>
      <c r="C5" s="153"/>
      <c r="D5" s="141"/>
    </row>
    <row r="6" spans="1:4">
      <c r="A6" s="75">
        <v>1</v>
      </c>
      <c r="B6" s="76" t="s">
        <v>85</v>
      </c>
      <c r="C6" s="78">
        <f>[1]แผนงานบริหารงานทั่วไป!$I$260</f>
        <v>55000</v>
      </c>
      <c r="D6" s="75" t="s">
        <v>97</v>
      </c>
    </row>
    <row r="7" spans="1:4">
      <c r="A7" s="75">
        <v>2</v>
      </c>
      <c r="B7" s="76" t="s">
        <v>86</v>
      </c>
      <c r="C7" s="78">
        <f>[1]แผนงานบริหารงานทั่วไป!$I$263</f>
        <v>20000</v>
      </c>
      <c r="D7" s="75"/>
    </row>
    <row r="8" spans="1:4">
      <c r="A8" s="75">
        <v>3</v>
      </c>
      <c r="B8" s="76" t="s">
        <v>87</v>
      </c>
      <c r="C8" s="78">
        <f>[1]แผนงานบริหารงานทั่วไป!$I$266</f>
        <v>60000</v>
      </c>
      <c r="D8" s="75"/>
    </row>
    <row r="9" spans="1:4">
      <c r="A9" s="75">
        <v>4</v>
      </c>
      <c r="B9" s="77" t="s">
        <v>88</v>
      </c>
      <c r="C9" s="78">
        <f>[1]แผนงานบริหารงานทั่วไป!$I$269</f>
        <v>40000</v>
      </c>
      <c r="D9" s="75"/>
    </row>
    <row r="10" spans="1:4">
      <c r="A10" s="75">
        <v>5</v>
      </c>
      <c r="B10" s="77" t="s">
        <v>89</v>
      </c>
      <c r="C10" s="78">
        <f>[1]แผนงานบริหารงานทั่วไป!$I$272</f>
        <v>20000</v>
      </c>
      <c r="D10" s="75"/>
    </row>
    <row r="11" spans="1:4">
      <c r="A11" s="75">
        <v>6</v>
      </c>
      <c r="B11" s="77" t="s">
        <v>90</v>
      </c>
      <c r="C11" s="78">
        <f>[1]แผนงานบริหารงานทั่วไป!$I$275</f>
        <v>130000</v>
      </c>
      <c r="D11" s="75"/>
    </row>
    <row r="12" spans="1:4">
      <c r="A12" s="75">
        <v>7</v>
      </c>
      <c r="B12" s="77" t="s">
        <v>91</v>
      </c>
      <c r="C12" s="78">
        <f>[1]แผนงานบริหารงานทั่วไป!$I$278</f>
        <v>40000</v>
      </c>
      <c r="D12" s="75"/>
    </row>
    <row r="13" spans="1:4">
      <c r="A13" s="75">
        <v>8</v>
      </c>
      <c r="B13" s="77" t="s">
        <v>92</v>
      </c>
      <c r="C13" s="78">
        <f>[1]แผนงานบริหารงานทั่วไป!$I$281</f>
        <v>20000</v>
      </c>
      <c r="D13" s="75"/>
    </row>
    <row r="14" spans="1:4">
      <c r="A14" s="75"/>
      <c r="B14" s="77"/>
      <c r="C14" s="78"/>
      <c r="D14" s="75"/>
    </row>
    <row r="15" spans="1:4">
      <c r="A15" s="75"/>
      <c r="B15" s="77"/>
      <c r="C15" s="78"/>
      <c r="D15" s="75"/>
    </row>
    <row r="16" spans="1:4">
      <c r="A16" s="75"/>
      <c r="B16" s="77"/>
      <c r="C16" s="78"/>
      <c r="D16" s="75"/>
    </row>
    <row r="17" spans="1:4">
      <c r="A17" s="75"/>
      <c r="B17" s="77"/>
      <c r="C17" s="78"/>
      <c r="D17" s="75"/>
    </row>
    <row r="18" spans="1:4">
      <c r="A18" s="75"/>
      <c r="B18" s="77"/>
      <c r="C18" s="78"/>
      <c r="D18" s="75"/>
    </row>
    <row r="19" spans="1:4">
      <c r="A19" s="75"/>
      <c r="B19" s="77"/>
      <c r="C19" s="78">
        <f>SUM(C6:C18)</f>
        <v>385000</v>
      </c>
      <c r="D19" s="75"/>
    </row>
    <row r="20" spans="1:4">
      <c r="B20" s="82" t="s">
        <v>98</v>
      </c>
      <c r="C20" s="79">
        <f>(C19/12)</f>
        <v>32083.333333333332</v>
      </c>
    </row>
    <row r="25" spans="1:4">
      <c r="A25" s="80"/>
      <c r="B25" s="80" t="s">
        <v>36</v>
      </c>
      <c r="C25" s="92"/>
      <c r="D25" s="80"/>
    </row>
    <row r="26" spans="1:4">
      <c r="A26" s="139" t="s">
        <v>11</v>
      </c>
      <c r="B26" s="139"/>
      <c r="C26" s="139"/>
    </row>
    <row r="28" spans="1:4">
      <c r="A28" s="140" t="s">
        <v>1</v>
      </c>
      <c r="B28" s="140" t="s">
        <v>2</v>
      </c>
      <c r="C28" s="152" t="s">
        <v>19</v>
      </c>
      <c r="D28" s="140" t="s">
        <v>20</v>
      </c>
    </row>
    <row r="29" spans="1:4">
      <c r="A29" s="141"/>
      <c r="B29" s="141"/>
      <c r="C29" s="153"/>
      <c r="D29" s="141"/>
    </row>
    <row r="30" spans="1:4">
      <c r="A30" s="75">
        <v>1</v>
      </c>
      <c r="B30" s="76" t="s">
        <v>85</v>
      </c>
      <c r="C30" s="78">
        <f>[1]งานสถิติฯ!$I$89</f>
        <v>20000</v>
      </c>
      <c r="D30" s="75" t="s">
        <v>97</v>
      </c>
    </row>
    <row r="31" spans="1:4">
      <c r="A31" s="75">
        <v>2</v>
      </c>
      <c r="B31" s="76" t="s">
        <v>86</v>
      </c>
      <c r="C31" s="78"/>
      <c r="D31" s="75"/>
    </row>
    <row r="32" spans="1:4">
      <c r="A32" s="75">
        <v>3</v>
      </c>
      <c r="B32" s="76" t="s">
        <v>87</v>
      </c>
      <c r="C32" s="78"/>
      <c r="D32" s="75"/>
    </row>
    <row r="33" spans="1:4">
      <c r="A33" s="75">
        <v>4</v>
      </c>
      <c r="B33" s="77" t="s">
        <v>88</v>
      </c>
      <c r="C33" s="78"/>
      <c r="D33" s="75"/>
    </row>
    <row r="34" spans="1:4">
      <c r="A34" s="75">
        <v>5</v>
      </c>
      <c r="B34" s="77" t="s">
        <v>89</v>
      </c>
      <c r="C34" s="78"/>
      <c r="D34" s="75"/>
    </row>
    <row r="35" spans="1:4">
      <c r="A35" s="75">
        <v>6</v>
      </c>
      <c r="B35" s="77" t="s">
        <v>90</v>
      </c>
      <c r="C35" s="78"/>
      <c r="D35" s="75"/>
    </row>
    <row r="36" spans="1:4">
      <c r="A36" s="75">
        <v>7</v>
      </c>
      <c r="B36" s="77" t="s">
        <v>91</v>
      </c>
      <c r="C36" s="78">
        <f>[1]งานสถิติฯ!$I$92</f>
        <v>10000</v>
      </c>
      <c r="D36" s="75"/>
    </row>
    <row r="37" spans="1:4">
      <c r="A37" s="75">
        <v>8</v>
      </c>
      <c r="B37" s="77" t="s">
        <v>92</v>
      </c>
      <c r="C37" s="78"/>
      <c r="D37" s="75"/>
    </row>
    <row r="38" spans="1:4">
      <c r="A38" s="75"/>
      <c r="B38" s="77"/>
      <c r="C38" s="78"/>
      <c r="D38" s="75"/>
    </row>
    <row r="39" spans="1:4">
      <c r="A39" s="75"/>
      <c r="B39" s="77"/>
      <c r="C39" s="78">
        <f>SUM(C30:C38)</f>
        <v>30000</v>
      </c>
      <c r="D39" s="75"/>
    </row>
    <row r="40" spans="1:4">
      <c r="B40" s="82" t="s">
        <v>98</v>
      </c>
      <c r="C40" s="79">
        <f>(C39/12)</f>
        <v>2500</v>
      </c>
    </row>
    <row r="43" spans="1:4">
      <c r="A43" s="120"/>
      <c r="B43" s="120" t="s">
        <v>124</v>
      </c>
      <c r="C43" s="123"/>
      <c r="D43" s="120"/>
    </row>
    <row r="44" spans="1:4">
      <c r="A44" s="144" t="s">
        <v>11</v>
      </c>
      <c r="B44" s="144"/>
      <c r="C44" s="144"/>
      <c r="D44" s="113"/>
    </row>
    <row r="45" spans="1:4">
      <c r="A45" s="113"/>
      <c r="B45" s="113"/>
      <c r="C45" s="124"/>
      <c r="D45" s="113"/>
    </row>
    <row r="46" spans="1:4">
      <c r="A46" s="145" t="s">
        <v>1</v>
      </c>
      <c r="B46" s="145" t="s">
        <v>2</v>
      </c>
      <c r="C46" s="154" t="s">
        <v>19</v>
      </c>
      <c r="D46" s="145" t="s">
        <v>20</v>
      </c>
    </row>
    <row r="47" spans="1:4">
      <c r="A47" s="146"/>
      <c r="B47" s="146"/>
      <c r="C47" s="155"/>
      <c r="D47" s="146"/>
    </row>
    <row r="48" spans="1:4">
      <c r="A48" s="116">
        <v>1</v>
      </c>
      <c r="B48" s="125" t="s">
        <v>85</v>
      </c>
      <c r="C48" s="126">
        <f>[1]แผนงานการรักษาความสงบภายใน!$I$88</f>
        <v>5000</v>
      </c>
      <c r="D48" s="116" t="s">
        <v>164</v>
      </c>
    </row>
    <row r="49" spans="1:4">
      <c r="A49" s="116">
        <v>2</v>
      </c>
      <c r="B49" s="125" t="s">
        <v>86</v>
      </c>
      <c r="C49" s="126">
        <f>[1]แผนงานการรักษาความสงบภายใน!$I$91</f>
        <v>20000</v>
      </c>
      <c r="D49" s="116" t="s">
        <v>147</v>
      </c>
    </row>
    <row r="50" spans="1:4">
      <c r="A50" s="116">
        <v>3</v>
      </c>
      <c r="B50" s="125" t="s">
        <v>87</v>
      </c>
      <c r="C50" s="126"/>
      <c r="D50" s="116"/>
    </row>
    <row r="51" spans="1:4">
      <c r="A51" s="116">
        <v>4</v>
      </c>
      <c r="B51" s="117" t="s">
        <v>88</v>
      </c>
      <c r="C51" s="126">
        <f>[1]แผนงานการรักษาความสงบภายใน!$I$94</f>
        <v>30000</v>
      </c>
      <c r="D51" s="116" t="s">
        <v>151</v>
      </c>
    </row>
    <row r="52" spans="1:4">
      <c r="A52" s="116">
        <v>5</v>
      </c>
      <c r="B52" s="117" t="s">
        <v>89</v>
      </c>
      <c r="C52" s="126">
        <f>[1]แผนงานการรักษาความสงบภายใน!$I$97</f>
        <v>50000</v>
      </c>
      <c r="D52" s="116" t="s">
        <v>151</v>
      </c>
    </row>
    <row r="53" spans="1:4">
      <c r="A53" s="116">
        <v>6</v>
      </c>
      <c r="B53" s="117" t="s">
        <v>90</v>
      </c>
      <c r="C53" s="126">
        <f>[1]แผนงานการรักษาความสงบภายใน!$I$101</f>
        <v>20000</v>
      </c>
      <c r="D53" s="116" t="s">
        <v>163</v>
      </c>
    </row>
    <row r="54" spans="1:4">
      <c r="A54" s="116">
        <v>7</v>
      </c>
      <c r="B54" s="117" t="s">
        <v>91</v>
      </c>
      <c r="C54" s="126">
        <f>[1]แผนงานการรักษาความสงบภายใน!$I$104</f>
        <v>5000</v>
      </c>
      <c r="D54" s="116" t="s">
        <v>164</v>
      </c>
    </row>
    <row r="55" spans="1:4">
      <c r="A55" s="116">
        <v>8</v>
      </c>
      <c r="B55" s="117" t="s">
        <v>137</v>
      </c>
      <c r="C55" s="126">
        <f>[1]แผนงานการรักษาความสงบภายใน!$I$107</f>
        <v>30000</v>
      </c>
      <c r="D55" s="116" t="s">
        <v>162</v>
      </c>
    </row>
    <row r="56" spans="1:4">
      <c r="A56" s="116">
        <v>9</v>
      </c>
      <c r="B56" s="117" t="s">
        <v>92</v>
      </c>
      <c r="C56" s="126">
        <f>[1]แผนงานการรักษาความสงบภายใน!$I$110</f>
        <v>5000</v>
      </c>
      <c r="D56" s="116" t="s">
        <v>164</v>
      </c>
    </row>
    <row r="57" spans="1:4">
      <c r="A57" s="116"/>
      <c r="B57" s="117"/>
      <c r="C57" s="126"/>
      <c r="D57" s="116"/>
    </row>
    <row r="58" spans="1:4">
      <c r="A58" s="116"/>
      <c r="B58" s="117"/>
      <c r="C58" s="126">
        <f>SUM(C48:C57)</f>
        <v>165000</v>
      </c>
      <c r="D58" s="116"/>
    </row>
    <row r="59" spans="1:4">
      <c r="A59" s="113"/>
      <c r="B59" s="127" t="s">
        <v>98</v>
      </c>
      <c r="C59" s="124">
        <f>(C58/12)</f>
        <v>13750</v>
      </c>
      <c r="D59" s="113"/>
    </row>
    <row r="63" spans="1:4">
      <c r="A63" s="80"/>
      <c r="B63" s="80" t="s">
        <v>39</v>
      </c>
      <c r="C63" s="92"/>
      <c r="D63" s="80"/>
    </row>
    <row r="64" spans="1:4">
      <c r="A64" s="139" t="s">
        <v>11</v>
      </c>
      <c r="B64" s="139"/>
      <c r="C64" s="139"/>
    </row>
    <row r="66" spans="1:4">
      <c r="A66" s="140" t="s">
        <v>1</v>
      </c>
      <c r="B66" s="140" t="s">
        <v>2</v>
      </c>
      <c r="C66" s="152" t="s">
        <v>19</v>
      </c>
      <c r="D66" s="140" t="s">
        <v>20</v>
      </c>
    </row>
    <row r="67" spans="1:4">
      <c r="A67" s="141"/>
      <c r="B67" s="141"/>
      <c r="C67" s="153"/>
      <c r="D67" s="141"/>
    </row>
    <row r="68" spans="1:4">
      <c r="A68" s="75">
        <v>1</v>
      </c>
      <c r="B68" s="76" t="s">
        <v>85</v>
      </c>
      <c r="C68" s="78">
        <f>[1]งานส่งเสริมการท่องเที่ยว!$I$81</f>
        <v>5000</v>
      </c>
      <c r="D68" s="75" t="s">
        <v>167</v>
      </c>
    </row>
    <row r="69" spans="1:4">
      <c r="A69" s="75">
        <v>2</v>
      </c>
      <c r="B69" s="76" t="s">
        <v>86</v>
      </c>
      <c r="C69" s="78"/>
      <c r="D69" s="75"/>
    </row>
    <row r="70" spans="1:4">
      <c r="A70" s="75">
        <v>3</v>
      </c>
      <c r="B70" s="76" t="s">
        <v>87</v>
      </c>
      <c r="C70" s="78"/>
      <c r="D70" s="75"/>
    </row>
    <row r="71" spans="1:4">
      <c r="A71" s="75">
        <v>4</v>
      </c>
      <c r="B71" s="77" t="s">
        <v>88</v>
      </c>
      <c r="C71" s="78"/>
      <c r="D71" s="75"/>
    </row>
    <row r="72" spans="1:4">
      <c r="A72" s="75">
        <v>5</v>
      </c>
      <c r="B72" s="77" t="s">
        <v>89</v>
      </c>
      <c r="C72" s="78"/>
      <c r="D72" s="75"/>
    </row>
    <row r="73" spans="1:4">
      <c r="A73" s="75">
        <v>6</v>
      </c>
      <c r="B73" s="77" t="s">
        <v>90</v>
      </c>
      <c r="C73" s="78"/>
      <c r="D73" s="75"/>
    </row>
    <row r="74" spans="1:4">
      <c r="A74" s="75">
        <v>7</v>
      </c>
      <c r="B74" s="77" t="s">
        <v>91</v>
      </c>
      <c r="C74" s="78">
        <f>[1]งานส่งเสริมการท่องเที่ยว!$I$84</f>
        <v>5000</v>
      </c>
      <c r="D74" s="75" t="s">
        <v>167</v>
      </c>
    </row>
    <row r="75" spans="1:4">
      <c r="A75" s="75">
        <v>8</v>
      </c>
      <c r="B75" s="77" t="s">
        <v>137</v>
      </c>
      <c r="C75" s="78"/>
      <c r="D75" s="75"/>
    </row>
    <row r="76" spans="1:4">
      <c r="A76" s="75">
        <v>9</v>
      </c>
      <c r="B76" s="77" t="s">
        <v>92</v>
      </c>
      <c r="C76" s="78"/>
      <c r="D76" s="75"/>
    </row>
    <row r="77" spans="1:4">
      <c r="A77" s="75"/>
      <c r="B77" s="77"/>
      <c r="C77" s="78"/>
      <c r="D77" s="75"/>
    </row>
    <row r="78" spans="1:4">
      <c r="A78" s="75"/>
      <c r="B78" s="77"/>
      <c r="C78" s="78">
        <f>SUM(C68:C77)</f>
        <v>10000</v>
      </c>
      <c r="D78" s="75"/>
    </row>
    <row r="79" spans="1:4">
      <c r="B79" s="82" t="s">
        <v>98</v>
      </c>
      <c r="C79" s="79">
        <f>(C78/12)</f>
        <v>833.33333333333337</v>
      </c>
    </row>
  </sheetData>
  <mergeCells count="20">
    <mergeCell ref="A2:C2"/>
    <mergeCell ref="A4:A5"/>
    <mergeCell ref="B4:B5"/>
    <mergeCell ref="C4:C5"/>
    <mergeCell ref="D4:D5"/>
    <mergeCell ref="A26:C26"/>
    <mergeCell ref="A28:A29"/>
    <mergeCell ref="B28:B29"/>
    <mergeCell ref="C28:C29"/>
    <mergeCell ref="D28:D29"/>
    <mergeCell ref="A44:C44"/>
    <mergeCell ref="A46:A47"/>
    <mergeCell ref="B46:B47"/>
    <mergeCell ref="C46:C47"/>
    <mergeCell ref="D46:D47"/>
    <mergeCell ref="A64:C64"/>
    <mergeCell ref="A66:A67"/>
    <mergeCell ref="B66:B67"/>
    <mergeCell ref="C66:C67"/>
    <mergeCell ref="D66:D6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2" sqref="A22:XFD22"/>
    </sheetView>
  </sheetViews>
  <sheetFormatPr defaultRowHeight="23.25"/>
  <cols>
    <col min="1" max="1" width="7.375" style="74" customWidth="1"/>
    <col min="2" max="2" width="43.625" style="74" customWidth="1"/>
    <col min="3" max="3" width="19.875" style="79" customWidth="1"/>
    <col min="4" max="4" width="7.5" style="74" customWidth="1"/>
    <col min="5" max="16384" width="9" style="74"/>
  </cols>
  <sheetData>
    <row r="1" spans="1:4" s="80" customFormat="1">
      <c r="B1" s="80" t="s">
        <v>34</v>
      </c>
      <c r="C1" s="92"/>
    </row>
    <row r="2" spans="1:4">
      <c r="A2" s="139" t="s">
        <v>12</v>
      </c>
      <c r="B2" s="139"/>
      <c r="C2" s="139"/>
    </row>
    <row r="4" spans="1:4" s="80" customFormat="1">
      <c r="A4" s="140" t="s">
        <v>1</v>
      </c>
      <c r="B4" s="140" t="s">
        <v>2</v>
      </c>
      <c r="C4" s="152" t="s">
        <v>19</v>
      </c>
      <c r="D4" s="140" t="s">
        <v>20</v>
      </c>
    </row>
    <row r="5" spans="1:4" s="80" customFormat="1">
      <c r="A5" s="141"/>
      <c r="B5" s="141"/>
      <c r="C5" s="153"/>
      <c r="D5" s="141"/>
    </row>
    <row r="6" spans="1:4">
      <c r="A6" s="75">
        <v>1</v>
      </c>
      <c r="B6" s="76" t="s">
        <v>93</v>
      </c>
      <c r="C6" s="78">
        <f>[1]แผนงานบริหารงานทั่วไป!$I$285</f>
        <v>260000</v>
      </c>
      <c r="D6" s="75" t="s">
        <v>97</v>
      </c>
    </row>
    <row r="7" spans="1:4">
      <c r="A7" s="75">
        <v>2</v>
      </c>
      <c r="B7" s="76" t="s">
        <v>94</v>
      </c>
      <c r="C7" s="78">
        <f>[1]แผนงานบริหารงานทั่วไป!$I$288</f>
        <v>7000</v>
      </c>
      <c r="D7" s="75"/>
    </row>
    <row r="8" spans="1:4">
      <c r="A8" s="75">
        <v>3</v>
      </c>
      <c r="B8" s="76" t="s">
        <v>95</v>
      </c>
      <c r="C8" s="78">
        <f>[1]แผนงานบริหารงานทั่วไป!$I$290</f>
        <v>1000</v>
      </c>
      <c r="D8" s="75"/>
    </row>
    <row r="9" spans="1:4">
      <c r="A9" s="75">
        <v>4</v>
      </c>
      <c r="B9" s="77" t="s">
        <v>96</v>
      </c>
      <c r="C9" s="78">
        <f>[1]แผนงานบริหารงานทั่วไป!$I$293</f>
        <v>30000</v>
      </c>
      <c r="D9" s="75"/>
    </row>
    <row r="10" spans="1:4">
      <c r="A10" s="75"/>
      <c r="B10" s="77"/>
      <c r="C10" s="78"/>
      <c r="D10" s="75"/>
    </row>
    <row r="11" spans="1:4" s="80" customFormat="1">
      <c r="A11" s="85"/>
      <c r="B11" s="83"/>
      <c r="C11" s="93">
        <f>SUM(C6:C10)</f>
        <v>298000</v>
      </c>
      <c r="D11" s="85"/>
    </row>
    <row r="12" spans="1:4">
      <c r="B12" s="82" t="s">
        <v>98</v>
      </c>
      <c r="C12" s="79">
        <f>(C11/12)</f>
        <v>24833.333333333332</v>
      </c>
    </row>
    <row r="15" spans="1:4">
      <c r="A15" s="80"/>
      <c r="B15" s="80" t="s">
        <v>36</v>
      </c>
      <c r="C15" s="92"/>
      <c r="D15" s="80"/>
    </row>
    <row r="16" spans="1:4">
      <c r="A16" s="139" t="s">
        <v>12</v>
      </c>
      <c r="B16" s="139"/>
      <c r="C16" s="139"/>
    </row>
    <row r="18" spans="1:4">
      <c r="A18" s="140" t="s">
        <v>1</v>
      </c>
      <c r="B18" s="140" t="s">
        <v>2</v>
      </c>
      <c r="C18" s="152" t="s">
        <v>19</v>
      </c>
      <c r="D18" s="140" t="s">
        <v>20</v>
      </c>
    </row>
    <row r="19" spans="1:4">
      <c r="A19" s="141"/>
      <c r="B19" s="141"/>
      <c r="C19" s="153"/>
      <c r="D19" s="141"/>
    </row>
    <row r="20" spans="1:4">
      <c r="A20" s="75">
        <v>3</v>
      </c>
      <c r="B20" s="76" t="s">
        <v>95</v>
      </c>
      <c r="C20" s="78">
        <f>[1]งานสถิติฯ!$I$96</f>
        <v>1000</v>
      </c>
      <c r="D20" s="75" t="s">
        <v>97</v>
      </c>
    </row>
    <row r="21" spans="1:4">
      <c r="A21" s="75"/>
      <c r="B21" s="77"/>
      <c r="C21" s="78"/>
      <c r="D21" s="75"/>
    </row>
    <row r="22" spans="1:4" s="80" customFormat="1">
      <c r="A22" s="85"/>
      <c r="B22" s="83"/>
      <c r="C22" s="93">
        <f>SUM(C20:C21)</f>
        <v>1000</v>
      </c>
      <c r="D22" s="85"/>
    </row>
    <row r="23" spans="1:4">
      <c r="B23" s="82" t="s">
        <v>98</v>
      </c>
      <c r="C23" s="79">
        <f>(C22/12)</f>
        <v>83.333333333333329</v>
      </c>
    </row>
  </sheetData>
  <mergeCells count="10">
    <mergeCell ref="A18:A19"/>
    <mergeCell ref="B18:B19"/>
    <mergeCell ref="C18:C19"/>
    <mergeCell ref="D18:D19"/>
    <mergeCell ref="A2:C2"/>
    <mergeCell ref="A4:A5"/>
    <mergeCell ref="B4:B5"/>
    <mergeCell ref="C4:C5"/>
    <mergeCell ref="D4:D5"/>
    <mergeCell ref="A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5"/>
  <sheetViews>
    <sheetView workbookViewId="0">
      <selection activeCell="C6" sqref="C6"/>
    </sheetView>
  </sheetViews>
  <sheetFormatPr defaultRowHeight="23.25"/>
  <cols>
    <col min="1" max="1" width="7.375" style="74" customWidth="1"/>
    <col min="2" max="2" width="43.625" style="74" customWidth="1"/>
    <col min="3" max="3" width="19.875" style="79" customWidth="1"/>
    <col min="4" max="4" width="7.5" style="74" customWidth="1"/>
    <col min="5" max="16384" width="9" style="74"/>
  </cols>
  <sheetData>
    <row r="1" spans="1:4" s="80" customFormat="1">
      <c r="B1" s="80" t="s">
        <v>34</v>
      </c>
      <c r="C1" s="92"/>
    </row>
    <row r="2" spans="1:4">
      <c r="A2" s="139" t="s">
        <v>14</v>
      </c>
      <c r="B2" s="139"/>
      <c r="C2" s="139"/>
    </row>
    <row r="4" spans="1:4" s="80" customFormat="1">
      <c r="A4" s="140" t="s">
        <v>1</v>
      </c>
      <c r="B4" s="140" t="s">
        <v>2</v>
      </c>
      <c r="C4" s="152" t="s">
        <v>19</v>
      </c>
      <c r="D4" s="140" t="s">
        <v>20</v>
      </c>
    </row>
    <row r="5" spans="1:4" s="80" customFormat="1">
      <c r="A5" s="141"/>
      <c r="B5" s="141"/>
      <c r="C5" s="153"/>
      <c r="D5" s="141"/>
    </row>
    <row r="6" spans="1:4">
      <c r="A6" s="75">
        <v>1</v>
      </c>
      <c r="B6" s="76" t="s">
        <v>138</v>
      </c>
      <c r="C6" s="78">
        <f>[1]แผนงานบริหารงานทั่วไป!$I$301</f>
        <v>33400</v>
      </c>
      <c r="D6" s="75"/>
    </row>
    <row r="7" spans="1:4">
      <c r="A7" s="75"/>
      <c r="B7" s="76" t="s">
        <v>139</v>
      </c>
      <c r="C7" s="78">
        <f>[1]แผนงานบริหารงานทั่วไป!$G$302</f>
        <v>23000</v>
      </c>
      <c r="D7" s="75" t="s">
        <v>104</v>
      </c>
    </row>
    <row r="8" spans="1:4">
      <c r="A8" s="75"/>
      <c r="B8" s="76" t="s">
        <v>140</v>
      </c>
      <c r="C8" s="78">
        <f>[1]แผนงานบริหารงานทั่วไป!$G$343</f>
        <v>2500</v>
      </c>
      <c r="D8" s="75" t="s">
        <v>104</v>
      </c>
    </row>
    <row r="9" spans="1:4">
      <c r="A9" s="75"/>
      <c r="B9" s="77" t="s">
        <v>141</v>
      </c>
      <c r="C9" s="78">
        <f>[1]แผนงานบริหารงานทั่วไป!$G$355</f>
        <v>7900</v>
      </c>
      <c r="D9" s="75" t="s">
        <v>104</v>
      </c>
    </row>
    <row r="10" spans="1:4">
      <c r="A10" s="75">
        <v>2</v>
      </c>
      <c r="B10" s="77" t="s">
        <v>142</v>
      </c>
      <c r="C10" s="78">
        <f>[1]แผนงานบริหารงานทั่วไป!$I$381</f>
        <v>80000</v>
      </c>
      <c r="D10" s="75" t="s">
        <v>97</v>
      </c>
    </row>
    <row r="11" spans="1:4" s="80" customFormat="1">
      <c r="A11" s="85"/>
      <c r="B11" s="83"/>
      <c r="C11" s="93">
        <f>SUM(C6:C10)</f>
        <v>146800</v>
      </c>
      <c r="D11" s="85"/>
    </row>
    <row r="12" spans="1:4">
      <c r="B12" s="82"/>
    </row>
    <row r="14" spans="1:4">
      <c r="A14" s="139" t="s">
        <v>13</v>
      </c>
      <c r="B14" s="139"/>
      <c r="C14" s="139"/>
    </row>
    <row r="16" spans="1:4">
      <c r="A16" s="140" t="s">
        <v>1</v>
      </c>
      <c r="B16" s="140" t="s">
        <v>2</v>
      </c>
      <c r="C16" s="152" t="s">
        <v>19</v>
      </c>
      <c r="D16" s="140" t="s">
        <v>20</v>
      </c>
    </row>
    <row r="17" spans="1:4">
      <c r="A17" s="141"/>
      <c r="B17" s="141"/>
      <c r="C17" s="153"/>
      <c r="D17" s="141"/>
    </row>
    <row r="18" spans="1:4">
      <c r="A18" s="75">
        <v>1</v>
      </c>
      <c r="B18" s="76" t="s">
        <v>143</v>
      </c>
      <c r="C18" s="78">
        <f>[1]แผนงานบริหารงานทั่วไป!$I$387</f>
        <v>12000</v>
      </c>
      <c r="D18" s="75" t="s">
        <v>151</v>
      </c>
    </row>
    <row r="19" spans="1:4">
      <c r="A19" s="75"/>
      <c r="B19" s="76" t="s">
        <v>144</v>
      </c>
      <c r="C19" s="78"/>
      <c r="D19" s="75"/>
    </row>
    <row r="20" spans="1:4">
      <c r="A20" s="75">
        <v>2</v>
      </c>
      <c r="B20" s="76" t="s">
        <v>145</v>
      </c>
      <c r="C20" s="78">
        <f>[1]แผนงานบริหารงานทั่วไป!$I$398</f>
        <v>10000</v>
      </c>
      <c r="D20" s="75"/>
    </row>
    <row r="21" spans="1:4">
      <c r="A21" s="75"/>
      <c r="B21" s="77" t="s">
        <v>45</v>
      </c>
      <c r="C21" s="78"/>
      <c r="D21" s="75" t="s">
        <v>151</v>
      </c>
    </row>
    <row r="22" spans="1:4">
      <c r="A22" s="75"/>
      <c r="B22" s="77"/>
      <c r="C22" s="78"/>
      <c r="D22" s="75"/>
    </row>
    <row r="23" spans="1:4" s="80" customFormat="1">
      <c r="A23" s="85"/>
      <c r="B23" s="83"/>
      <c r="C23" s="93">
        <f>SUM(C18:C22)</f>
        <v>22000</v>
      </c>
      <c r="D23" s="85"/>
    </row>
    <row r="24" spans="1:4">
      <c r="B24" s="82"/>
    </row>
    <row r="27" spans="1:4">
      <c r="A27" s="139" t="s">
        <v>17</v>
      </c>
      <c r="B27" s="139"/>
      <c r="C27" s="139"/>
    </row>
    <row r="29" spans="1:4">
      <c r="A29" s="140" t="s">
        <v>1</v>
      </c>
      <c r="B29" s="140" t="s">
        <v>2</v>
      </c>
      <c r="C29" s="152" t="s">
        <v>19</v>
      </c>
      <c r="D29" s="140" t="s">
        <v>20</v>
      </c>
    </row>
    <row r="30" spans="1:4">
      <c r="A30" s="141"/>
      <c r="B30" s="141"/>
      <c r="C30" s="153"/>
      <c r="D30" s="141"/>
    </row>
    <row r="31" spans="1:4">
      <c r="A31" s="75">
        <v>1</v>
      </c>
      <c r="B31" s="76" t="s">
        <v>17</v>
      </c>
      <c r="C31" s="78"/>
      <c r="D31" s="75"/>
    </row>
    <row r="32" spans="1:4">
      <c r="A32" s="75"/>
      <c r="B32" s="76" t="s">
        <v>146</v>
      </c>
      <c r="C32" s="78">
        <f>[1]แผนงานบริหารงานทั่วไป!$I$409</f>
        <v>15000</v>
      </c>
      <c r="D32" s="75" t="s">
        <v>100</v>
      </c>
    </row>
    <row r="33" spans="1:4" s="80" customFormat="1">
      <c r="A33" s="85"/>
      <c r="B33" s="83"/>
      <c r="C33" s="93">
        <f>SUM(C31:C32)</f>
        <v>15000</v>
      </c>
      <c r="D33" s="85"/>
    </row>
    <row r="34" spans="1:4">
      <c r="B34" s="82"/>
    </row>
    <row r="36" spans="1:4">
      <c r="A36" s="80"/>
      <c r="B36" s="80" t="s">
        <v>148</v>
      </c>
      <c r="C36" s="92"/>
      <c r="D36" s="80"/>
    </row>
    <row r="37" spans="1:4">
      <c r="A37" s="139" t="s">
        <v>14</v>
      </c>
      <c r="B37" s="139"/>
      <c r="C37" s="139"/>
    </row>
    <row r="39" spans="1:4">
      <c r="A39" s="140" t="s">
        <v>1</v>
      </c>
      <c r="B39" s="140" t="s">
        <v>2</v>
      </c>
      <c r="C39" s="152" t="s">
        <v>19</v>
      </c>
      <c r="D39" s="140" t="s">
        <v>20</v>
      </c>
    </row>
    <row r="40" spans="1:4">
      <c r="A40" s="141"/>
      <c r="B40" s="141"/>
      <c r="C40" s="153"/>
      <c r="D40" s="141"/>
    </row>
    <row r="41" spans="1:4">
      <c r="A41" s="75">
        <v>1</v>
      </c>
      <c r="B41" s="76" t="s">
        <v>149</v>
      </c>
      <c r="C41" s="78">
        <f>[1]แผนงานการรักษาความสงบภายใน!$I$115</f>
        <v>95000</v>
      </c>
      <c r="D41" s="75" t="s">
        <v>104</v>
      </c>
    </row>
    <row r="42" spans="1:4">
      <c r="A42" s="75"/>
      <c r="B42" s="76" t="s">
        <v>150</v>
      </c>
      <c r="C42" s="78"/>
      <c r="D42" s="75"/>
    </row>
    <row r="43" spans="1:4">
      <c r="A43" s="75"/>
      <c r="B43" s="77"/>
      <c r="C43" s="78"/>
      <c r="D43" s="75"/>
    </row>
    <row r="44" spans="1:4">
      <c r="A44" s="75">
        <v>2</v>
      </c>
      <c r="B44" s="77" t="s">
        <v>142</v>
      </c>
      <c r="C44" s="78">
        <f>[1]แผนงานการรักษาความสงบภายใน!$I$131</f>
        <v>40000</v>
      </c>
      <c r="D44" s="75" t="s">
        <v>159</v>
      </c>
    </row>
    <row r="45" spans="1:4">
      <c r="A45" s="85"/>
      <c r="B45" s="83"/>
      <c r="C45" s="93">
        <f>SUM(C41:C44)</f>
        <v>135000</v>
      </c>
      <c r="D45" s="85"/>
    </row>
  </sheetData>
  <mergeCells count="20">
    <mergeCell ref="A2:C2"/>
    <mergeCell ref="A4:A5"/>
    <mergeCell ref="B4:B5"/>
    <mergeCell ref="C4:C5"/>
    <mergeCell ref="D4:D5"/>
    <mergeCell ref="A39:A40"/>
    <mergeCell ref="B39:B40"/>
    <mergeCell ref="C39:C40"/>
    <mergeCell ref="D39:D40"/>
    <mergeCell ref="A14:C14"/>
    <mergeCell ref="A16:A17"/>
    <mergeCell ref="B16:B17"/>
    <mergeCell ref="C16:C17"/>
    <mergeCell ref="D16:D17"/>
    <mergeCell ref="A27:C27"/>
    <mergeCell ref="A37:C37"/>
    <mergeCell ref="A29:A30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แผนการใช้จ่ายเงินสำนักปลัด อบต.</vt:lpstr>
      <vt:lpstr>เงินเดือน</vt:lpstr>
      <vt:lpstr>ค่าตอบแทน</vt:lpstr>
      <vt:lpstr>คชส</vt:lpstr>
      <vt:lpstr>วัสดุ</vt:lpstr>
      <vt:lpstr>สาธารณูปโภค</vt:lpstr>
      <vt:lpstr>ครุภัณฑ์ อุดหนุน จ่ายอื่น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</dc:creator>
  <cp:lastModifiedBy>ADMIN</cp:lastModifiedBy>
  <cp:lastPrinted>2020-04-27T02:08:57Z</cp:lastPrinted>
  <dcterms:created xsi:type="dcterms:W3CDTF">2015-07-01T03:31:11Z</dcterms:created>
  <dcterms:modified xsi:type="dcterms:W3CDTF">2020-04-27T07:18:09Z</dcterms:modified>
</cp:coreProperties>
</file>